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" yWindow="126" windowWidth="21095" windowHeight="965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<sst xmlns="http://schemas.openxmlformats.org/spreadsheetml/2006/main" count="181" uniqueCount="148">
  <si>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TABELA SINAPI</t>
  </si>
  <si>
    <t>OBRA: QUADRA POLIESPORTIVA COBERTA</t>
  </si>
  <si>
    <t>LOCAL: Escola Sadi Fortes- TENENTE PORTELA - RS</t>
  </si>
  <si>
    <t>ÁREA CONSTRUÍDA = 486,50m²</t>
  </si>
  <si>
    <t>DATA BASE DO SINAPI: FEVEREIRO 2016</t>
  </si>
  <si>
    <t>C.Unitário</t>
  </si>
  <si>
    <t>Item</t>
  </si>
  <si>
    <t>Especificação</t>
  </si>
  <si>
    <t>Código</t>
  </si>
  <si>
    <t xml:space="preserve">Quant </t>
  </si>
  <si>
    <t>Unid</t>
  </si>
  <si>
    <t>sem BDI</t>
  </si>
  <si>
    <t>1.0</t>
  </si>
  <si>
    <t>SERVIÇOS PRELIMINARES</t>
  </si>
  <si>
    <t>1.2</t>
  </si>
  <si>
    <t>locação da obra</t>
  </si>
  <si>
    <t>74077/003</t>
  </si>
  <si>
    <t>m2</t>
  </si>
  <si>
    <t>2.0</t>
  </si>
  <si>
    <t>SERVIÇOS EM TERRA</t>
  </si>
  <si>
    <t>2.1</t>
  </si>
  <si>
    <t>escavação manual de valas de fundação</t>
  </si>
  <si>
    <t>m3</t>
  </si>
  <si>
    <t>2.2</t>
  </si>
  <si>
    <t>reaterro apiloado manualmente (fundação)</t>
  </si>
  <si>
    <t>73964/002</t>
  </si>
  <si>
    <t>2.3</t>
  </si>
  <si>
    <t>aterro compactado manualmente (sob pisos) / nivelamento piso</t>
  </si>
  <si>
    <t>3.0</t>
  </si>
  <si>
    <t>FUNDAÇÕES</t>
  </si>
  <si>
    <t>3.1</t>
  </si>
  <si>
    <t xml:space="preserve"> sapatas isoladas (tipo cálice)</t>
  </si>
  <si>
    <t xml:space="preserve">composição </t>
  </si>
  <si>
    <t>unid.</t>
  </si>
  <si>
    <t>3.2</t>
  </si>
  <si>
    <t>nivelamento tijolos maciço c/ chapisco (0,30cm de altura)</t>
  </si>
  <si>
    <t>m²</t>
  </si>
  <si>
    <t>3.3</t>
  </si>
  <si>
    <t>vigas baldrame pré moldadas seção 15x35cm</t>
  </si>
  <si>
    <t>m³</t>
  </si>
  <si>
    <t>4.0</t>
  </si>
  <si>
    <t>SUPRA ESTRUTURA EM CONCRETO PRÉ-FABRICADO</t>
  </si>
  <si>
    <t>4.1</t>
  </si>
  <si>
    <t>pilares pré moldados de concreto armado comprimento 8,06m, seção 25x35cm</t>
  </si>
  <si>
    <t>4.2</t>
  </si>
  <si>
    <t>pilares pré moldados de concreto armado comprimento 8,90m, seção 25x35cm</t>
  </si>
  <si>
    <t>4.4</t>
  </si>
  <si>
    <t xml:space="preserve">vigas intermediárias seção 15x30cm de concreto armado pré moldado </t>
  </si>
  <si>
    <t>4.5</t>
  </si>
  <si>
    <t xml:space="preserve">vigas de coroamento seção 15x30cm de concreto armado pré moldado </t>
  </si>
  <si>
    <t>5.0</t>
  </si>
  <si>
    <t>COBERTURA</t>
  </si>
  <si>
    <t>5.1</t>
  </si>
  <si>
    <t xml:space="preserve">Tesouras de concreto armado pré fabricado </t>
  </si>
  <si>
    <t>5.2</t>
  </si>
  <si>
    <t>Telhas trapezoidal  aluzinc e= 0,50 mm, nº 26 natural com acessórios</t>
  </si>
  <si>
    <t>5.3</t>
  </si>
  <si>
    <t>contraventamento vergalhão  12,50mm (CA-50)</t>
  </si>
  <si>
    <t>31 ins.</t>
  </si>
  <si>
    <t>kg</t>
  </si>
  <si>
    <t>5.4</t>
  </si>
  <si>
    <t xml:space="preserve">atirantamento vergalhão 2x12,5 mm(CA-50) </t>
  </si>
  <si>
    <t>5.5</t>
  </si>
  <si>
    <t>Terças 127x50x17mm esp.2,65mm instaladas com pintura anticorroziva (5,01kg/m)</t>
  </si>
  <si>
    <t>40573 ins.</t>
  </si>
  <si>
    <t>6.0</t>
  </si>
  <si>
    <t>PAVIMENTAÇÃO</t>
  </si>
  <si>
    <t>6.1</t>
  </si>
  <si>
    <t>lastro de brita e=4 cm</t>
  </si>
  <si>
    <t xml:space="preserve"> 74164/004</t>
  </si>
  <si>
    <t>6.2</t>
  </si>
  <si>
    <t>piso em concreto 20Mpa usinado, esp. 7cm, juntas serradas 2x2m e polimento com desempenaderia elétrica</t>
  </si>
  <si>
    <t>6.3</t>
  </si>
  <si>
    <r>
      <t xml:space="preserve">armação tela aço soldada, </t>
    </r>
    <r>
      <rPr>
        <sz val="10"/>
        <rFont val="Calibri"/>
        <family val="2"/>
      </rPr>
      <t>Ø</t>
    </r>
    <r>
      <rPr>
        <sz val="8.5"/>
        <rFont val="Arial"/>
        <family val="2"/>
      </rPr>
      <t>5mm, máx.15x15cm (material e mão de obra) (em todo piso de concreto)</t>
    </r>
  </si>
  <si>
    <t>7.0</t>
  </si>
  <si>
    <t>INSTALAÇÃO ELÉTRICA</t>
  </si>
  <si>
    <t>7.1</t>
  </si>
  <si>
    <t>Luminária tipo calha, de sobrepor, com reator de partida rápida e lâmpada fluorescente 2x40w, completa, com grade de proteção</t>
  </si>
  <si>
    <t>73953/004</t>
  </si>
  <si>
    <t>7.2</t>
  </si>
  <si>
    <t>quadro de distribuição em chapa metálica com 5 disjuntores monofásicos 4x20A, 2KA (220V) +1x30A (220v) instalados</t>
  </si>
  <si>
    <t>84402+(6X)74130/001</t>
  </si>
  <si>
    <t>unid</t>
  </si>
  <si>
    <t>7.3</t>
  </si>
  <si>
    <t>fio sólido 2,5 mm2 fornecimento e instalação</t>
  </si>
  <si>
    <t>m</t>
  </si>
  <si>
    <t>7.4</t>
  </si>
  <si>
    <t>Cabo de cobre isolado pvc 450/750v 6mm2 resistente a chama - fornec. e instalação</t>
  </si>
  <si>
    <t>7.5</t>
  </si>
  <si>
    <t xml:space="preserve">eletroduto flexível reforçado 25 mm - fornecimento e instalação </t>
  </si>
  <si>
    <t>8.0</t>
  </si>
  <si>
    <t xml:space="preserve">ACESSIBILIDADE </t>
  </si>
  <si>
    <t>8.1</t>
  </si>
  <si>
    <t>Guarda-corpo/corrimão  em tubo de aço galvanizado 1 1/2"</t>
  </si>
  <si>
    <t>9.0</t>
  </si>
  <si>
    <t>OUTROS</t>
  </si>
  <si>
    <t>9.1</t>
  </si>
  <si>
    <t>Par Goleira em tubo aço galvanizado diâmetro 3" esp. 3,35mm + redes com pintura</t>
  </si>
  <si>
    <t>9.3</t>
  </si>
  <si>
    <t>339,2m² de rede polietileno 100% virgem, malha 10x10cm, fio 4mm cor branca com cabos de sustentação – 4m de altura</t>
  </si>
  <si>
    <t>orçamento</t>
  </si>
  <si>
    <t>9.5</t>
  </si>
  <si>
    <t>CALHA EM CHAPA DE ACO GALVANIZADO NUMERO 24, DESENVOLVIMENTO DE 35CM</t>
  </si>
  <si>
    <t>9.6</t>
  </si>
  <si>
    <r>
      <t xml:space="preserve">TUBULAÇÃO PVC </t>
    </r>
    <r>
      <rPr>
        <sz val="10"/>
        <rFont val="Calibri"/>
        <family val="2"/>
      </rPr>
      <t>Ø</t>
    </r>
    <r>
      <rPr>
        <sz val="9"/>
        <rFont val="Arial"/>
        <family val="2"/>
      </rPr>
      <t>100mm para água pluvial</t>
    </r>
  </si>
  <si>
    <t>9.7</t>
  </si>
  <si>
    <t>Luminária compacta de emergência com iluminação em LEDs. (bloco autonomo)  de 2 horas</t>
  </si>
  <si>
    <t>10765/ORSE</t>
  </si>
  <si>
    <t>9.8</t>
  </si>
  <si>
    <t xml:space="preserve">extintor de incêndia pó quimico 4kg com duas placas de sinalização </t>
  </si>
  <si>
    <t>9.9</t>
  </si>
  <si>
    <t>Placa de sinalização Fotoluminescente em pvc 0,8mm cod 17 - (250x125) Mensagem "Saída"</t>
  </si>
  <si>
    <t>SEINFRA C4628</t>
  </si>
  <si>
    <t>10.0</t>
  </si>
  <si>
    <t>PINTURA</t>
  </si>
  <si>
    <t>10.2</t>
  </si>
  <si>
    <t>pint. Acrílica demarcatória quadra fut. E basquete  5 cm</t>
  </si>
  <si>
    <t>10.3</t>
  </si>
  <si>
    <t>pint. Acrílica demarcatória quadra de basquete (m²) (duas demãos)</t>
  </si>
  <si>
    <t>74245/001</t>
  </si>
  <si>
    <t>Vlr. Unit.Mater. R$</t>
  </si>
  <si>
    <t>Vlr. Unit. M.Obra- R$</t>
  </si>
  <si>
    <t>Vlr. TOTAL Material R$</t>
  </si>
  <si>
    <t>Vlr. TOTAL- M.Obra- R$</t>
  </si>
  <si>
    <t>B. D. I</t>
  </si>
  <si>
    <t>Vlr. Total- Mater. c/ BDI- R$</t>
  </si>
  <si>
    <t>Vlr. Total- M. Obra c/ BDI-R$</t>
  </si>
  <si>
    <t>Vlr. Total- Grupo - R$:</t>
  </si>
  <si>
    <t>ENCARGOS</t>
  </si>
  <si>
    <t>Vlr. TOTAL- Item c/ BDI- R$</t>
  </si>
  <si>
    <t>Vlr. p/ Base- LICITACON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</si>
  <si>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</si>
  <si>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</si>
  <si>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</si>
  <si>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</si>
  <si>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</si>
  <si>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</si>
  <si>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</si>
  <si>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</si>
  <si>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</si>
  <si>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## Valores p/ Base Inform. Sistema LICITACON - TCE-RS</t>
  </si>
  <si>
    <r>
      <rPr>
        <b/>
        <u val="single"/>
        <sz val="9"/>
        <rFont val="Arial"/>
        <family val="2"/>
      </rPr>
      <t>###&gt;&gt;NOTA ::</t>
    </r>
    <r>
      <rPr>
        <sz val="9"/>
        <rFont val="Arial"/>
        <family val="2"/>
      </rPr>
      <t xml:space="preserve">  Caso a Licitante  ""Optar"" por Planilha Orçamentária Própria a mesma  DEVERÁ  ""possuir"" no  Mínimo os  ""Dados""  constantes  nas Colunas::  A  à I,  principalmente  os  dados  da  Coluna:: ""C""" que  é necessária p/ Lançar Proposta no Sistema...</t>
    </r>
  </si>
  <si>
    <t>Local  e  Data..</t>
  </si>
  <si>
    <t>Razão Social  e  CNPJ...</t>
  </si>
  <si>
    <t>Endereço  Completo..</t>
  </si>
  <si>
    <t>Assim. Resp. Técnico da  Empresa</t>
  </si>
  <si>
    <t>Assint. Resp. Legal da  Empresa</t>
  </si>
  <si>
    <t>&gt;&gt; CARIMBO  DA   EMPRESA &lt;&lt;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</si>
</sst>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mm/yy"/>
    <numFmt numFmtId="167" formatCode="&quot;R$ &quot;#,##0.00"/>
    <numFmt numFmtId="168" formatCode="[$R$-416]\ #,##0.00;[Red]\-[$R$-416]\ #,##0.00"/>
    <numFmt numFmtId="169" formatCode="0.000%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.5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indexed="51"/>
      <name val="Calibri"/>
      <family val="2"/>
    </font>
    <font>
      <b/>
      <sz val="11"/>
      <color indexed="51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Calibri"/>
      <family val="2"/>
    </font>
    <font>
      <sz val="9"/>
      <color indexed="51"/>
      <name val="Arial"/>
      <family val="2"/>
    </font>
    <font>
      <b/>
      <sz val="9"/>
      <color indexed="51"/>
      <name val="Arial"/>
      <family val="2"/>
    </font>
    <font>
      <sz val="9"/>
      <color indexed="51"/>
      <name val="Calibri"/>
      <family val="2"/>
    </font>
    <font>
      <b/>
      <u val="single"/>
      <sz val="10"/>
      <name val="Arial"/>
      <family val="2"/>
    </font>
    <font>
      <sz val="9"/>
      <name val="Calibri"/>
      <family val="2"/>
    </font>
    <font>
      <b/>
      <sz val="8"/>
      <color indexed="62"/>
      <name val="Arial"/>
      <family val="2"/>
    </font>
    <font>
      <b/>
      <sz val="8"/>
      <color indexed="62"/>
      <name val="Calibri"/>
      <family val="2"/>
    </font>
    <font>
      <b/>
      <u val="single"/>
      <sz val="12"/>
      <name val="Arial"/>
      <family val="2"/>
    </font>
    <font>
      <b/>
      <u val="single"/>
      <sz val="12"/>
      <color indexed="51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9"/>
      <name val="Arial"/>
      <family val="2"/>
    </font>
    <font>
      <sz val="12"/>
      <color indexed="8"/>
      <name val="Calibri"/>
      <family val="2"/>
    </font>
    <font>
      <sz val="12"/>
      <color indexed="51"/>
      <name val="Calibri"/>
      <family val="2"/>
    </font>
    <font>
      <b/>
      <sz val="12"/>
      <color indexed="62"/>
      <name val="Calibri"/>
      <family val="2"/>
    </font>
    <font>
      <b/>
      <sz val="12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11"/>
      <color rgb="FFFFC000"/>
      <name val="Calibri"/>
      <family val="2"/>
    </font>
    <font>
      <b/>
      <sz val="11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</font>
    <font>
      <sz val="9"/>
      <color rgb="FFFFC000"/>
      <name val="Arial"/>
      <family val="2"/>
    </font>
    <font>
      <b/>
      <sz val="9"/>
      <color rgb="FFFFC000"/>
      <name val="Arial"/>
      <family val="2"/>
    </font>
    <font>
      <sz val="9"/>
      <color rgb="FFFFC000"/>
      <name val="Calibri"/>
      <family val="2"/>
    </font>
    <font>
      <b/>
      <sz val="8"/>
      <color theme="3" tint="0.39998000860214233"/>
      <name val="Arial"/>
      <family val="2"/>
    </font>
    <font>
      <b/>
      <sz val="8"/>
      <color theme="3" tint="0.39998000860214233"/>
      <name val="Calibri"/>
      <family val="2"/>
    </font>
    <font>
      <b/>
      <u val="single"/>
      <sz val="12"/>
      <color rgb="FFFFC000"/>
      <name val="Arial"/>
      <family val="2"/>
    </font>
    <font>
      <b/>
      <u val="single"/>
      <sz val="12"/>
      <color theme="3" tint="0.39998000860214233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0070C0"/>
      <name val="Arial"/>
      <family val="2"/>
    </font>
    <font>
      <sz val="12"/>
      <color theme="1"/>
      <name val="Calibri"/>
      <family val="2"/>
    </font>
    <font>
      <sz val="12"/>
      <color rgb="FFFFC0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C00000"/>
      <name val="Calibri"/>
      <family val="2"/>
    </font>
    <font>
      <b/>
      <u val="single"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18" fillId="0" borderId="0" xfId="48">
      <alignment/>
      <protection/>
    </xf>
    <xf numFmtId="0" fontId="18" fillId="0" borderId="0" xfId="48" applyAlignment="1">
      <alignment horizontal="center"/>
      <protection/>
    </xf>
    <xf numFmtId="0" fontId="18" fillId="0" borderId="0" xfId="48" applyFont="1" applyBorder="1">
      <alignment/>
      <protection/>
    </xf>
    <xf numFmtId="0" fontId="20" fillId="0" borderId="0" xfId="48" applyFont="1" applyBorder="1" applyAlignment="1">
      <alignment horizontal="left"/>
      <protection/>
    </xf>
    <xf numFmtId="0" fontId="18" fillId="0" borderId="0" xfId="48" applyFont="1" applyFill="1" applyBorder="1">
      <alignment/>
      <protection/>
    </xf>
    <xf numFmtId="0" fontId="20" fillId="0" borderId="0" xfId="48" applyFont="1" applyBorder="1" applyAlignment="1">
      <alignment horizontal="center"/>
      <protection/>
    </xf>
    <xf numFmtId="0" fontId="19" fillId="0" borderId="0" xfId="48" applyFont="1" applyFill="1" applyBorder="1" applyAlignment="1">
      <alignment horizontal="center"/>
      <protection/>
    </xf>
    <xf numFmtId="164" fontId="21" fillId="0" borderId="0" xfId="54" applyFont="1" applyFill="1" applyBorder="1" applyAlignment="1" applyProtection="1">
      <alignment/>
      <protection/>
    </xf>
    <xf numFmtId="0" fontId="18" fillId="0" borderId="0" xfId="48" applyFont="1" applyAlignment="1">
      <alignment horizontal="center"/>
      <protection/>
    </xf>
    <xf numFmtId="0" fontId="18" fillId="0" borderId="0" xfId="48" applyFont="1" applyFill="1" applyBorder="1" applyAlignment="1">
      <alignment horizont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0" fontId="18" fillId="0" borderId="10" xfId="48" applyFont="1" applyFill="1" applyBorder="1">
      <alignment/>
      <protection/>
    </xf>
    <xf numFmtId="2" fontId="21" fillId="0" borderId="10" xfId="48" applyNumberFormat="1" applyFont="1" applyFill="1" applyBorder="1" applyAlignment="1">
      <alignment horizontal="center" vertical="center"/>
      <protection/>
    </xf>
    <xf numFmtId="0" fontId="18" fillId="0" borderId="10" xfId="48" applyFont="1" applyFill="1" applyBorder="1" applyAlignment="1">
      <alignment horizontal="center" vertical="center"/>
      <protection/>
    </xf>
    <xf numFmtId="164" fontId="18" fillId="0" borderId="10" xfId="54" applyFont="1" applyFill="1" applyBorder="1" applyAlignment="1" applyProtection="1">
      <alignment/>
      <protection/>
    </xf>
    <xf numFmtId="0" fontId="18" fillId="0" borderId="10" xfId="48" applyFill="1" applyBorder="1" applyAlignment="1">
      <alignment horizontal="center" vertical="center"/>
      <protection/>
    </xf>
    <xf numFmtId="2" fontId="21" fillId="0" borderId="10" xfId="54" applyNumberFormat="1" applyFont="1" applyFill="1" applyBorder="1" applyAlignment="1" applyProtection="1">
      <alignment horizontal="center" vertical="center"/>
      <protection/>
    </xf>
    <xf numFmtId="0" fontId="18" fillId="0" borderId="10" xfId="48" applyFill="1" applyBorder="1" applyAlignment="1">
      <alignment wrapText="1"/>
      <protection/>
    </xf>
    <xf numFmtId="0" fontId="18" fillId="0" borderId="10" xfId="48" applyFont="1" applyFill="1" applyBorder="1" applyAlignment="1">
      <alignment horizontal="center"/>
      <protection/>
    </xf>
    <xf numFmtId="2" fontId="18" fillId="0" borderId="10" xfId="54" applyNumberFormat="1" applyFont="1" applyFill="1" applyBorder="1" applyAlignment="1" applyProtection="1">
      <alignment horizontal="center" vertical="center"/>
      <protection/>
    </xf>
    <xf numFmtId="0" fontId="21" fillId="0" borderId="0" xfId="48" applyFont="1">
      <alignment/>
      <protection/>
    </xf>
    <xf numFmtId="0" fontId="20" fillId="0" borderId="0" xfId="48" applyFont="1" applyBorder="1" applyAlignment="1">
      <alignment horizontal="left"/>
      <protection/>
    </xf>
    <xf numFmtId="0" fontId="70" fillId="0" borderId="0" xfId="0" applyFont="1" applyAlignment="1">
      <alignment/>
    </xf>
    <xf numFmtId="0" fontId="26" fillId="0" borderId="0" xfId="48" applyFont="1" applyBorder="1" applyAlignment="1">
      <alignment horizontal="center"/>
      <protection/>
    </xf>
    <xf numFmtId="0" fontId="71" fillId="0" borderId="10" xfId="48" applyFont="1" applyFill="1" applyBorder="1" applyAlignment="1">
      <alignment horizontal="center"/>
      <protection/>
    </xf>
    <xf numFmtId="0" fontId="28" fillId="0" borderId="10" xfId="48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48" applyFont="1" applyFill="1" applyAlignment="1">
      <alignment horizontal="center"/>
      <protection/>
    </xf>
    <xf numFmtId="0" fontId="21" fillId="0" borderId="0" xfId="48" applyFont="1" applyFill="1" applyBorder="1" applyAlignment="1">
      <alignment horizontal="center" vertical="center"/>
      <protection/>
    </xf>
    <xf numFmtId="0" fontId="72" fillId="0" borderId="0" xfId="0" applyFont="1" applyAlignment="1">
      <alignment/>
    </xf>
    <xf numFmtId="0" fontId="73" fillId="0" borderId="0" xfId="48" applyFont="1" applyBorder="1" applyAlignment="1">
      <alignment horizontal="left"/>
      <protection/>
    </xf>
    <xf numFmtId="164" fontId="74" fillId="0" borderId="0" xfId="54" applyFont="1" applyFill="1" applyBorder="1" applyAlignment="1" applyProtection="1">
      <alignment/>
      <protection/>
    </xf>
    <xf numFmtId="0" fontId="75" fillId="0" borderId="0" xfId="48" applyFont="1">
      <alignment/>
      <protection/>
    </xf>
    <xf numFmtId="0" fontId="76" fillId="7" borderId="11" xfId="48" applyFont="1" applyFill="1" applyBorder="1" applyAlignment="1">
      <alignment horizontal="center"/>
      <protection/>
    </xf>
    <xf numFmtId="169" fontId="76" fillId="7" borderId="11" xfId="48" applyNumberFormat="1" applyFont="1" applyFill="1" applyBorder="1" applyAlignment="1">
      <alignment horizontal="center"/>
      <protection/>
    </xf>
    <xf numFmtId="0" fontId="77" fillId="0" borderId="0" xfId="48" applyFont="1">
      <alignment/>
      <protection/>
    </xf>
    <xf numFmtId="164" fontId="77" fillId="0" borderId="10" xfId="54" applyFont="1" applyFill="1" applyBorder="1" applyAlignment="1" applyProtection="1">
      <alignment/>
      <protection/>
    </xf>
    <xf numFmtId="164" fontId="77" fillId="0" borderId="0" xfId="54" applyFont="1" applyFill="1" applyBorder="1" applyAlignment="1" applyProtection="1">
      <alignment/>
      <protection/>
    </xf>
    <xf numFmtId="0" fontId="78" fillId="0" borderId="0" xfId="0" applyFont="1" applyAlignment="1">
      <alignment/>
    </xf>
    <xf numFmtId="0" fontId="79" fillId="0" borderId="0" xfId="48" applyFont="1">
      <alignment/>
      <protection/>
    </xf>
    <xf numFmtId="164" fontId="79" fillId="0" borderId="10" xfId="54" applyFont="1" applyFill="1" applyBorder="1" applyAlignment="1" applyProtection="1">
      <alignment/>
      <protection/>
    </xf>
    <xf numFmtId="164" fontId="80" fillId="0" borderId="0" xfId="54" applyFont="1" applyFill="1" applyBorder="1" applyAlignment="1" applyProtection="1">
      <alignment/>
      <protection/>
    </xf>
    <xf numFmtId="0" fontId="81" fillId="0" borderId="0" xfId="0" applyFont="1" applyAlignment="1">
      <alignment/>
    </xf>
    <xf numFmtId="164" fontId="21" fillId="0" borderId="10" xfId="54" applyNumberFormat="1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164" fontId="21" fillId="7" borderId="10" xfId="54" applyFont="1" applyFill="1" applyBorder="1" applyAlignment="1" applyProtection="1">
      <alignment/>
      <protection/>
    </xf>
    <xf numFmtId="164" fontId="80" fillId="7" borderId="10" xfId="54" applyFont="1" applyFill="1" applyBorder="1" applyAlignment="1" applyProtection="1">
      <alignment/>
      <protection/>
    </xf>
    <xf numFmtId="164" fontId="77" fillId="7" borderId="10" xfId="54" applyFont="1" applyFill="1" applyBorder="1" applyAlignment="1" applyProtection="1">
      <alignment/>
      <protection/>
    </xf>
    <xf numFmtId="0" fontId="21" fillId="33" borderId="10" xfId="48" applyFont="1" applyFill="1" applyBorder="1">
      <alignment/>
      <protection/>
    </xf>
    <xf numFmtId="0" fontId="26" fillId="33" borderId="10" xfId="48" applyFont="1" applyFill="1" applyBorder="1" applyAlignment="1">
      <alignment horizontal="center"/>
      <protection/>
    </xf>
    <xf numFmtId="2" fontId="21" fillId="33" borderId="10" xfId="48" applyNumberFormat="1" applyFont="1" applyFill="1" applyBorder="1" applyAlignment="1">
      <alignment horizontal="center" vertical="center"/>
      <protection/>
    </xf>
    <xf numFmtId="0" fontId="21" fillId="33" borderId="10" xfId="48" applyFont="1" applyFill="1" applyBorder="1" applyAlignment="1">
      <alignment horizontal="center" vertical="center"/>
      <protection/>
    </xf>
    <xf numFmtId="164" fontId="18" fillId="33" borderId="10" xfId="54" applyFont="1" applyFill="1" applyBorder="1" applyAlignment="1" applyProtection="1">
      <alignment/>
      <protection/>
    </xf>
    <xf numFmtId="164" fontId="79" fillId="7" borderId="10" xfId="54" applyFont="1" applyFill="1" applyBorder="1" applyAlignment="1" applyProtection="1">
      <alignment/>
      <protection/>
    </xf>
    <xf numFmtId="164" fontId="21" fillId="7" borderId="10" xfId="54" applyNumberFormat="1" applyFont="1" applyFill="1" applyBorder="1" applyAlignment="1" applyProtection="1">
      <alignment/>
      <protection/>
    </xf>
    <xf numFmtId="0" fontId="21" fillId="33" borderId="10" xfId="48" applyFont="1" applyFill="1" applyBorder="1" applyAlignment="1">
      <alignment vertical="center"/>
      <protection/>
    </xf>
    <xf numFmtId="2" fontId="18" fillId="33" borderId="10" xfId="48" applyNumberFormat="1" applyFont="1" applyFill="1" applyBorder="1" applyAlignment="1">
      <alignment horizontal="center" vertical="center"/>
      <protection/>
    </xf>
    <xf numFmtId="0" fontId="18" fillId="33" borderId="10" xfId="48" applyFont="1" applyFill="1" applyBorder="1" applyAlignment="1">
      <alignment horizontal="center" vertical="center"/>
      <protection/>
    </xf>
    <xf numFmtId="2" fontId="21" fillId="33" borderId="10" xfId="48" applyNumberFormat="1" applyFont="1" applyFill="1" applyBorder="1">
      <alignment/>
      <protection/>
    </xf>
    <xf numFmtId="2" fontId="26" fillId="33" borderId="10" xfId="48" applyNumberFormat="1" applyFont="1" applyFill="1" applyBorder="1" applyAlignment="1">
      <alignment horizontal="center"/>
      <protection/>
    </xf>
    <xf numFmtId="2" fontId="21" fillId="33" borderId="10" xfId="54" applyNumberFormat="1" applyFont="1" applyFill="1" applyBorder="1" applyAlignment="1" applyProtection="1">
      <alignment horizontal="center" vertical="center"/>
      <protection/>
    </xf>
    <xf numFmtId="164" fontId="21" fillId="33" borderId="10" xfId="54" applyFont="1" applyFill="1" applyBorder="1" applyAlignment="1" applyProtection="1">
      <alignment horizontal="left"/>
      <protection/>
    </xf>
    <xf numFmtId="164" fontId="26" fillId="33" borderId="10" xfId="54" applyFont="1" applyFill="1" applyBorder="1" applyAlignment="1" applyProtection="1">
      <alignment horizontal="center"/>
      <protection/>
    </xf>
    <xf numFmtId="164" fontId="21" fillId="33" borderId="10" xfId="54" applyNumberFormat="1" applyFont="1" applyFill="1" applyBorder="1" applyAlignment="1" applyProtection="1">
      <alignment/>
      <protection/>
    </xf>
    <xf numFmtId="164" fontId="21" fillId="0" borderId="12" xfId="54" applyNumberFormat="1" applyFont="1" applyFill="1" applyBorder="1" applyAlignment="1" applyProtection="1">
      <alignment/>
      <protection/>
    </xf>
    <xf numFmtId="164" fontId="77" fillId="0" borderId="12" xfId="54" applyFont="1" applyFill="1" applyBorder="1" applyAlignment="1" applyProtection="1">
      <alignment/>
      <protection/>
    </xf>
    <xf numFmtId="164" fontId="77" fillId="4" borderId="13" xfId="48" applyNumberFormat="1" applyFont="1" applyFill="1" applyBorder="1">
      <alignment/>
      <protection/>
    </xf>
    <xf numFmtId="4" fontId="21" fillId="4" borderId="13" xfId="48" applyNumberFormat="1" applyFont="1" applyFill="1" applyBorder="1">
      <alignment/>
      <protection/>
    </xf>
    <xf numFmtId="164" fontId="21" fillId="4" borderId="14" xfId="48" applyNumberFormat="1" applyFont="1" applyFill="1" applyBorder="1">
      <alignment/>
      <protection/>
    </xf>
    <xf numFmtId="164" fontId="21" fillId="1" borderId="15" xfId="54" applyFont="1" applyFill="1" applyBorder="1" applyAlignment="1" applyProtection="1">
      <alignment horizontal="center" wrapText="1"/>
      <protection/>
    </xf>
    <xf numFmtId="164" fontId="80" fillId="1" borderId="15" xfId="54" applyFont="1" applyFill="1" applyBorder="1" applyAlignment="1" applyProtection="1">
      <alignment horizontal="center" wrapText="1"/>
      <protection/>
    </xf>
    <xf numFmtId="164" fontId="77" fillId="1" borderId="15" xfId="54" applyFont="1" applyFill="1" applyBorder="1" applyAlignment="1" applyProtection="1">
      <alignment horizontal="center" wrapText="1"/>
      <protection/>
    </xf>
    <xf numFmtId="164" fontId="21" fillId="1" borderId="16" xfId="54" applyFont="1" applyFill="1" applyBorder="1" applyAlignment="1" applyProtection="1">
      <alignment horizontal="center" vertical="center" wrapText="1"/>
      <protection/>
    </xf>
    <xf numFmtId="164" fontId="21" fillId="1" borderId="16" xfId="54" applyFont="1" applyFill="1" applyBorder="1" applyAlignment="1" applyProtection="1">
      <alignment wrapText="1"/>
      <protection/>
    </xf>
    <xf numFmtId="0" fontId="0" fillId="1" borderId="17" xfId="0" applyFill="1" applyBorder="1" applyAlignment="1">
      <alignment horizontal="center" wrapText="1"/>
    </xf>
    <xf numFmtId="0" fontId="81" fillId="1" borderId="17" xfId="0" applyFont="1" applyFill="1" applyBorder="1" applyAlignment="1">
      <alignment horizontal="center" wrapText="1"/>
    </xf>
    <xf numFmtId="0" fontId="78" fillId="1" borderId="17" xfId="0" applyFont="1" applyFill="1" applyBorder="1" applyAlignment="1">
      <alignment horizontal="center" wrapText="1"/>
    </xf>
    <xf numFmtId="0" fontId="69" fillId="1" borderId="17" xfId="0" applyFont="1" applyFill="1" applyBorder="1" applyAlignment="1">
      <alignment horizontal="center" vertical="center" wrapText="1"/>
    </xf>
    <xf numFmtId="0" fontId="0" fillId="1" borderId="17" xfId="0" applyFill="1" applyBorder="1" applyAlignment="1">
      <alignment wrapText="1"/>
    </xf>
    <xf numFmtId="0" fontId="21" fillId="0" borderId="12" xfId="48" applyFont="1" applyFill="1" applyBorder="1" applyAlignment="1">
      <alignment horizontal="left" vertical="center"/>
      <protection/>
    </xf>
    <xf numFmtId="0" fontId="21" fillId="7" borderId="17" xfId="48" applyFont="1" applyFill="1" applyBorder="1">
      <alignment/>
      <protection/>
    </xf>
    <xf numFmtId="0" fontId="26" fillId="7" borderId="17" xfId="48" applyFont="1" applyFill="1" applyBorder="1" applyAlignment="1">
      <alignment horizontal="center"/>
      <protection/>
    </xf>
    <xf numFmtId="0" fontId="21" fillId="7" borderId="17" xfId="48" applyFont="1" applyFill="1" applyBorder="1" applyAlignment="1">
      <alignment horizontal="center" vertical="center"/>
      <protection/>
    </xf>
    <xf numFmtId="0" fontId="21" fillId="1" borderId="13" xfId="48" applyFont="1" applyFill="1" applyBorder="1" applyAlignment="1">
      <alignment horizontal="center"/>
      <protection/>
    </xf>
    <xf numFmtId="0" fontId="26" fillId="1" borderId="13" xfId="48" applyFont="1" applyFill="1" applyBorder="1" applyAlignment="1">
      <alignment horizontal="center" vertical="center"/>
      <protection/>
    </xf>
    <xf numFmtId="0" fontId="21" fillId="1" borderId="13" xfId="48" applyFont="1" applyFill="1" applyBorder="1" applyAlignment="1">
      <alignment horizontal="center" vertical="center"/>
      <protection/>
    </xf>
    <xf numFmtId="0" fontId="39" fillId="0" borderId="0" xfId="48" applyFont="1">
      <alignment/>
      <protection/>
    </xf>
    <xf numFmtId="10" fontId="39" fillId="0" borderId="0" xfId="48" applyNumberFormat="1" applyFont="1" applyAlignment="1">
      <alignment horizontal="center"/>
      <protection/>
    </xf>
    <xf numFmtId="0" fontId="21" fillId="0" borderId="0" xfId="48" applyFont="1" applyFill="1" applyAlignment="1">
      <alignment horizontal="center"/>
      <protection/>
    </xf>
    <xf numFmtId="0" fontId="21" fillId="7" borderId="17" xfId="48" applyFont="1" applyFill="1" applyBorder="1" applyAlignment="1">
      <alignment horizontal="center"/>
      <protection/>
    </xf>
    <xf numFmtId="0" fontId="21" fillId="33" borderId="10" xfId="48" applyFont="1" applyFill="1" applyBorder="1" applyAlignment="1">
      <alignment horizontal="center"/>
      <protection/>
    </xf>
    <xf numFmtId="0" fontId="82" fillId="0" borderId="0" xfId="48" applyFont="1">
      <alignment/>
      <protection/>
    </xf>
    <xf numFmtId="164" fontId="82" fillId="0" borderId="0" xfId="54" applyFont="1" applyFill="1" applyBorder="1" applyAlignment="1" applyProtection="1">
      <alignment/>
      <protection/>
    </xf>
    <xf numFmtId="0" fontId="83" fillId="0" borderId="0" xfId="0" applyFont="1" applyAlignment="1">
      <alignment/>
    </xf>
    <xf numFmtId="164" fontId="74" fillId="0" borderId="18" xfId="54" applyFont="1" applyFill="1" applyBorder="1" applyAlignment="1" applyProtection="1">
      <alignment/>
      <protection/>
    </xf>
    <xf numFmtId="164" fontId="74" fillId="0" borderId="19" xfId="54" applyFont="1" applyFill="1" applyBorder="1" applyAlignment="1" applyProtection="1">
      <alignment horizontal="center" vertical="center"/>
      <protection/>
    </xf>
    <xf numFmtId="164" fontId="74" fillId="7" borderId="20" xfId="54" applyFont="1" applyFill="1" applyBorder="1" applyAlignment="1" applyProtection="1">
      <alignment/>
      <protection/>
    </xf>
    <xf numFmtId="164" fontId="75" fillId="0" borderId="20" xfId="54" applyFont="1" applyFill="1" applyBorder="1" applyAlignment="1" applyProtection="1">
      <alignment/>
      <protection/>
    </xf>
    <xf numFmtId="164" fontId="75" fillId="33" borderId="20" xfId="54" applyFont="1" applyFill="1" applyBorder="1" applyAlignment="1" applyProtection="1">
      <alignment/>
      <protection/>
    </xf>
    <xf numFmtId="164" fontId="21" fillId="1" borderId="21" xfId="54" applyFont="1" applyFill="1" applyBorder="1" applyAlignment="1" applyProtection="1">
      <alignment horizontal="center" vertical="center" wrapText="1"/>
      <protection/>
    </xf>
    <xf numFmtId="0" fontId="0" fillId="1" borderId="22" xfId="0" applyFill="1" applyBorder="1" applyAlignment="1">
      <alignment horizontal="center" vertical="center" wrapText="1"/>
    </xf>
    <xf numFmtId="164" fontId="21" fillId="7" borderId="23" xfId="54" applyFont="1" applyFill="1" applyBorder="1" applyAlignment="1" applyProtection="1">
      <alignment/>
      <protection/>
    </xf>
    <xf numFmtId="164" fontId="18" fillId="0" borderId="23" xfId="54" applyFont="1" applyFill="1" applyBorder="1" applyAlignment="1" applyProtection="1">
      <alignment/>
      <protection/>
    </xf>
    <xf numFmtId="164" fontId="18" fillId="33" borderId="23" xfId="54" applyFont="1" applyFill="1" applyBorder="1" applyAlignment="1" applyProtection="1">
      <alignment/>
      <protection/>
    </xf>
    <xf numFmtId="164" fontId="82" fillId="0" borderId="24" xfId="54" applyFont="1" applyFill="1" applyBorder="1" applyAlignment="1" applyProtection="1">
      <alignment horizontal="center" wrapText="1"/>
      <protection/>
    </xf>
    <xf numFmtId="0" fontId="83" fillId="0" borderId="25" xfId="0" applyFont="1" applyBorder="1" applyAlignment="1">
      <alignment horizontal="center" wrapText="1"/>
    </xf>
    <xf numFmtId="164" fontId="82" fillId="7" borderId="26" xfId="54" applyFont="1" applyFill="1" applyBorder="1" applyAlignment="1" applyProtection="1">
      <alignment/>
      <protection/>
    </xf>
    <xf numFmtId="164" fontId="82" fillId="0" borderId="26" xfId="54" applyFont="1" applyFill="1" applyBorder="1" applyAlignment="1" applyProtection="1">
      <alignment/>
      <protection/>
    </xf>
    <xf numFmtId="164" fontId="82" fillId="0" borderId="27" xfId="54" applyFont="1" applyFill="1" applyBorder="1" applyAlignment="1" applyProtection="1">
      <alignment/>
      <protection/>
    </xf>
    <xf numFmtId="0" fontId="43" fillId="0" borderId="0" xfId="48" applyFont="1" applyBorder="1" applyAlignment="1">
      <alignment horizontal="center"/>
      <protection/>
    </xf>
    <xf numFmtId="0" fontId="84" fillId="0" borderId="0" xfId="48" applyFont="1" applyBorder="1" applyAlignment="1">
      <alignment horizontal="center"/>
      <protection/>
    </xf>
    <xf numFmtId="0" fontId="85" fillId="0" borderId="0" xfId="48" applyFont="1" applyBorder="1" applyAlignment="1">
      <alignment horizontal="center"/>
      <protection/>
    </xf>
    <xf numFmtId="0" fontId="43" fillId="0" borderId="0" xfId="48" applyFont="1" applyAlignment="1">
      <alignment horizontal="center"/>
      <protection/>
    </xf>
    <xf numFmtId="0" fontId="84" fillId="0" borderId="0" xfId="48" applyFont="1" applyAlignment="1">
      <alignment horizontal="center"/>
      <protection/>
    </xf>
    <xf numFmtId="0" fontId="86" fillId="0" borderId="0" xfId="48" applyFont="1" applyAlignment="1">
      <alignment horizontal="center"/>
      <protection/>
    </xf>
    <xf numFmtId="0" fontId="87" fillId="0" borderId="28" xfId="48" applyFont="1" applyFill="1" applyBorder="1" applyAlignment="1">
      <alignment horizontal="center"/>
      <protection/>
    </xf>
    <xf numFmtId="169" fontId="87" fillId="0" borderId="28" xfId="48" applyNumberFormat="1" applyFont="1" applyFill="1" applyBorder="1" applyAlignment="1">
      <alignment horizontal="center"/>
      <protection/>
    </xf>
    <xf numFmtId="0" fontId="82" fillId="0" borderId="0" xfId="48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24" fillId="4" borderId="30" xfId="48" applyFont="1" applyFill="1" applyBorder="1" applyAlignment="1">
      <alignment horizontal="left" wrapText="1"/>
      <protection/>
    </xf>
    <xf numFmtId="0" fontId="40" fillId="4" borderId="31" xfId="0" applyFont="1" applyFill="1" applyBorder="1" applyAlignment="1">
      <alignment horizontal="left" wrapText="1"/>
    </xf>
    <xf numFmtId="0" fontId="40" fillId="4" borderId="14" xfId="0" applyFont="1" applyFill="1" applyBorder="1" applyAlignment="1">
      <alignment horizontal="left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wrapText="1"/>
    </xf>
    <xf numFmtId="0" fontId="69" fillId="0" borderId="0" xfId="0" applyFont="1" applyAlignment="1">
      <alignment horizontal="left"/>
    </xf>
    <xf numFmtId="0" fontId="88" fillId="0" borderId="32" xfId="0" applyFont="1" applyBorder="1" applyAlignment="1">
      <alignment horizontal="center" wrapText="1"/>
    </xf>
    <xf numFmtId="0" fontId="88" fillId="0" borderId="32" xfId="0" applyFont="1" applyBorder="1" applyAlignment="1">
      <alignment wrapText="1"/>
    </xf>
    <xf numFmtId="0" fontId="89" fillId="0" borderId="32" xfId="0" applyFont="1" applyBorder="1" applyAlignment="1">
      <alignment wrapText="1"/>
    </xf>
    <xf numFmtId="0" fontId="90" fillId="0" borderId="32" xfId="0" applyFont="1" applyBorder="1" applyAlignment="1">
      <alignment wrapText="1"/>
    </xf>
    <xf numFmtId="0" fontId="91" fillId="0" borderId="32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70" fillId="0" borderId="32" xfId="0" applyFont="1" applyBorder="1" applyAlignment="1">
      <alignment/>
    </xf>
    <xf numFmtId="0" fontId="72" fillId="0" borderId="32" xfId="0" applyFont="1" applyBorder="1" applyAlignment="1">
      <alignment/>
    </xf>
    <xf numFmtId="0" fontId="83" fillId="0" borderId="32" xfId="0" applyFont="1" applyBorder="1" applyAlignment="1">
      <alignment/>
    </xf>
    <xf numFmtId="0" fontId="81" fillId="0" borderId="32" xfId="0" applyFont="1" applyBorder="1" applyAlignment="1">
      <alignment/>
    </xf>
    <xf numFmtId="0" fontId="78" fillId="0" borderId="32" xfId="0" applyFont="1" applyBorder="1" applyAlignment="1">
      <alignment/>
    </xf>
    <xf numFmtId="0" fontId="92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152400</xdr:rowOff>
    </xdr:from>
    <xdr:to>
      <xdr:col>6</xdr:col>
      <xdr:colOff>238125</xdr:colOff>
      <xdr:row>5</xdr:row>
      <xdr:rowOff>190500</xdr:rowOff>
    </xdr:to>
    <xdr:sp>
      <xdr:nvSpPr>
        <xdr:cNvPr id="1" name="Conector de seta reta 2"/>
        <xdr:cNvSpPr>
          <a:spLocks/>
        </xdr:cNvSpPr>
      </xdr:nvSpPr>
      <xdr:spPr>
        <a:xfrm rot="5400000" flipH="1" flipV="1">
          <a:off x="5248275" y="885825"/>
          <a:ext cx="180975" cy="2286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view="pageLayout" workbookViewId="0" topLeftCell="A49">
      <selection activeCell="M63" sqref="M63:M64"/>
    </sheetView>
  </sheetViews>
  <sheetFormatPr defaultColWidth="9.140625" defaultRowHeight="15"/>
  <cols>
    <col min="1" max="1" width="4.140625" style="28" customWidth="1"/>
    <col min="2" max="2" width="52.28125" style="0" customWidth="1"/>
    <col min="3" max="3" width="7.7109375" style="23" customWidth="1"/>
    <col min="4" max="4" width="8.00390625" style="28" customWidth="1"/>
    <col min="5" max="5" width="5.7109375" style="0" customWidth="1"/>
    <col min="6" max="6" width="9.28125" style="31" hidden="1" customWidth="1"/>
    <col min="7" max="7" width="7.7109375" style="95" customWidth="1"/>
    <col min="8" max="8" width="9.7109375" style="0" customWidth="1"/>
    <col min="9" max="9" width="10.28125" style="0" customWidth="1"/>
    <col min="10" max="10" width="9.00390625" style="44" hidden="1" customWidth="1"/>
    <col min="11" max="11" width="9.28125" style="44" hidden="1" customWidth="1"/>
    <col min="12" max="13" width="11.140625" style="40" customWidth="1"/>
    <col min="14" max="14" width="11.28125" style="46" customWidth="1"/>
    <col min="15" max="15" width="11.7109375" style="0" customWidth="1"/>
  </cols>
  <sheetData>
    <row r="1" spans="1:15" ht="14.25">
      <c r="A1" s="2"/>
      <c r="B1" s="3"/>
      <c r="C1" s="22" t="s">
        <v>0</v>
      </c>
      <c r="D1" s="22"/>
      <c r="E1" s="22"/>
      <c r="F1" s="22"/>
      <c r="G1" s="22"/>
      <c r="H1" s="22"/>
      <c r="I1" s="1"/>
      <c r="J1" s="41"/>
      <c r="K1" s="41"/>
      <c r="L1" s="37"/>
      <c r="M1" s="37"/>
      <c r="N1" s="21"/>
      <c r="O1" s="1"/>
    </row>
    <row r="2" spans="1:15" ht="14.25">
      <c r="A2" s="9"/>
      <c r="B2" s="3"/>
      <c r="C2" s="22" t="s">
        <v>1</v>
      </c>
      <c r="D2" s="22"/>
      <c r="E2" s="22"/>
      <c r="F2" s="22"/>
      <c r="G2" s="22"/>
      <c r="H2" s="22"/>
      <c r="I2" s="1"/>
      <c r="J2" s="41"/>
      <c r="K2" s="41"/>
      <c r="L2" s="37"/>
      <c r="M2" s="37"/>
      <c r="N2" s="21"/>
      <c r="O2" s="1"/>
    </row>
    <row r="3" spans="1:15" ht="14.25">
      <c r="A3" s="9"/>
      <c r="B3" s="3"/>
      <c r="C3" s="22" t="s">
        <v>2</v>
      </c>
      <c r="D3" s="22"/>
      <c r="E3" s="22"/>
      <c r="F3" s="22"/>
      <c r="G3" s="22"/>
      <c r="H3" s="22"/>
      <c r="I3" s="1"/>
      <c r="J3" s="41"/>
      <c r="K3" s="41"/>
      <c r="L3" s="37"/>
      <c r="M3" s="37"/>
      <c r="N3" s="21"/>
      <c r="O3" s="1"/>
    </row>
    <row r="4" spans="1:15" ht="15" thickBot="1">
      <c r="A4" s="9"/>
      <c r="B4" s="5"/>
      <c r="C4" s="22" t="s">
        <v>3</v>
      </c>
      <c r="D4" s="22"/>
      <c r="E4" s="22"/>
      <c r="F4" s="22"/>
      <c r="G4" s="22"/>
      <c r="H4" s="22"/>
      <c r="I4" s="1"/>
      <c r="J4" s="41"/>
      <c r="K4" s="41"/>
      <c r="L4" s="37"/>
      <c r="M4" s="37"/>
      <c r="N4" s="88" t="s">
        <v>128</v>
      </c>
      <c r="O4" s="89">
        <v>0.5229</v>
      </c>
    </row>
    <row r="5" spans="1:15" ht="15" thickBot="1">
      <c r="A5" s="9"/>
      <c r="B5" s="5"/>
      <c r="C5" s="24"/>
      <c r="D5" s="6"/>
      <c r="E5" s="4"/>
      <c r="F5" s="32"/>
      <c r="G5" s="119" t="s">
        <v>140</v>
      </c>
      <c r="H5" s="120"/>
      <c r="I5" s="120"/>
      <c r="J5" s="120"/>
      <c r="K5" s="120"/>
      <c r="L5" s="120"/>
      <c r="M5" s="121"/>
      <c r="N5" s="35" t="s">
        <v>124</v>
      </c>
      <c r="O5" s="36">
        <v>0.2639</v>
      </c>
    </row>
    <row r="6" spans="1:15" ht="16.5" thickBot="1">
      <c r="A6" s="9"/>
      <c r="B6" s="5"/>
      <c r="C6" s="24"/>
      <c r="D6" s="111" t="s">
        <v>131</v>
      </c>
      <c r="E6" s="111" t="s">
        <v>132</v>
      </c>
      <c r="F6" s="112"/>
      <c r="G6" s="113" t="s">
        <v>133</v>
      </c>
      <c r="H6" s="111" t="s">
        <v>134</v>
      </c>
      <c r="I6" s="114" t="s">
        <v>135</v>
      </c>
      <c r="J6" s="115"/>
      <c r="K6" s="115"/>
      <c r="L6" s="116" t="s">
        <v>136</v>
      </c>
      <c r="M6" s="116" t="s">
        <v>137</v>
      </c>
      <c r="N6" s="117" t="s">
        <v>138</v>
      </c>
      <c r="O6" s="118" t="s">
        <v>139</v>
      </c>
    </row>
    <row r="7" spans="1:15" ht="23.25" customHeight="1" thickBot="1">
      <c r="A7" s="90"/>
      <c r="B7" s="81" t="s">
        <v>4</v>
      </c>
      <c r="C7" s="29"/>
      <c r="D7" s="30"/>
      <c r="E7" s="30"/>
      <c r="F7" s="96" t="s">
        <v>5</v>
      </c>
      <c r="G7" s="106" t="s">
        <v>130</v>
      </c>
      <c r="H7" s="101" t="s">
        <v>120</v>
      </c>
      <c r="I7" s="71" t="s">
        <v>121</v>
      </c>
      <c r="J7" s="72" t="s">
        <v>122</v>
      </c>
      <c r="K7" s="72" t="s">
        <v>123</v>
      </c>
      <c r="L7" s="73" t="s">
        <v>125</v>
      </c>
      <c r="M7" s="73" t="s">
        <v>126</v>
      </c>
      <c r="N7" s="74" t="s">
        <v>129</v>
      </c>
      <c r="O7" s="75" t="s">
        <v>127</v>
      </c>
    </row>
    <row r="8" spans="1:15" ht="21.75" customHeight="1">
      <c r="A8" s="85" t="s">
        <v>6</v>
      </c>
      <c r="B8" s="85" t="s">
        <v>7</v>
      </c>
      <c r="C8" s="86" t="s">
        <v>8</v>
      </c>
      <c r="D8" s="87" t="s">
        <v>9</v>
      </c>
      <c r="E8" s="87" t="s">
        <v>10</v>
      </c>
      <c r="F8" s="97" t="s">
        <v>11</v>
      </c>
      <c r="G8" s="107"/>
      <c r="H8" s="102"/>
      <c r="I8" s="76"/>
      <c r="J8" s="77"/>
      <c r="K8" s="77"/>
      <c r="L8" s="78"/>
      <c r="M8" s="78"/>
      <c r="N8" s="79"/>
      <c r="O8" s="80"/>
    </row>
    <row r="9" spans="1:15" ht="14.25">
      <c r="A9" s="91" t="s">
        <v>12</v>
      </c>
      <c r="B9" s="82" t="s">
        <v>13</v>
      </c>
      <c r="C9" s="83"/>
      <c r="D9" s="84"/>
      <c r="E9" s="84"/>
      <c r="F9" s="98"/>
      <c r="G9" s="108"/>
      <c r="H9" s="103"/>
      <c r="I9" s="47"/>
      <c r="J9" s="48"/>
      <c r="K9" s="48"/>
      <c r="L9" s="49"/>
      <c r="M9" s="49"/>
      <c r="N9" s="47"/>
      <c r="O9" s="47">
        <f>N10</f>
        <v>2484.144894</v>
      </c>
    </row>
    <row r="10" spans="1:15" ht="14.25">
      <c r="A10" s="19" t="s">
        <v>14</v>
      </c>
      <c r="B10" s="12" t="s">
        <v>15</v>
      </c>
      <c r="C10" s="25" t="s">
        <v>16</v>
      </c>
      <c r="D10" s="13">
        <v>486.5</v>
      </c>
      <c r="E10" s="14" t="s">
        <v>17</v>
      </c>
      <c r="F10" s="99">
        <v>4.04</v>
      </c>
      <c r="G10" s="109">
        <f>N10/D10</f>
        <v>5.106156</v>
      </c>
      <c r="H10" s="104">
        <v>3.0300000000000002</v>
      </c>
      <c r="I10" s="15">
        <v>1.0099999999999998</v>
      </c>
      <c r="J10" s="42">
        <f>D10*H10</f>
        <v>1474.095</v>
      </c>
      <c r="K10" s="42">
        <f>D10*I10</f>
        <v>491.3649999999999</v>
      </c>
      <c r="L10" s="38">
        <f>J10*$O$5+J10</f>
        <v>1863.1086705</v>
      </c>
      <c r="M10" s="38">
        <f>K10*$O$5+K10</f>
        <v>621.0362234999999</v>
      </c>
      <c r="N10" s="45">
        <f>L10+M10</f>
        <v>2484.144894</v>
      </c>
      <c r="O10" s="45"/>
    </row>
    <row r="11" spans="1:15" ht="14.25">
      <c r="A11" s="92" t="s">
        <v>18</v>
      </c>
      <c r="B11" s="50" t="s">
        <v>19</v>
      </c>
      <c r="C11" s="51"/>
      <c r="D11" s="52"/>
      <c r="E11" s="53"/>
      <c r="F11" s="100"/>
      <c r="G11" s="109"/>
      <c r="H11" s="105"/>
      <c r="I11" s="54"/>
      <c r="J11" s="55">
        <f aca="true" t="shared" si="0" ref="J11:J52">D11*H11</f>
        <v>0</v>
      </c>
      <c r="K11" s="55">
        <f aca="true" t="shared" si="1" ref="K11:K52">D11*I11</f>
        <v>0</v>
      </c>
      <c r="L11" s="49"/>
      <c r="M11" s="49"/>
      <c r="N11" s="56">
        <f aca="true" t="shared" si="2" ref="N11:N53">L11+M11</f>
        <v>0</v>
      </c>
      <c r="O11" s="65">
        <f>SUM(N12:N14)</f>
        <v>15146.400654000001</v>
      </c>
    </row>
    <row r="12" spans="1:15" ht="14.25">
      <c r="A12" s="19" t="s">
        <v>20</v>
      </c>
      <c r="B12" s="12" t="s">
        <v>21</v>
      </c>
      <c r="C12" s="25">
        <v>79478</v>
      </c>
      <c r="D12" s="13">
        <v>93.07000000000001</v>
      </c>
      <c r="E12" s="14" t="s">
        <v>22</v>
      </c>
      <c r="F12" s="99">
        <v>34.92</v>
      </c>
      <c r="G12" s="109">
        <f aca="true" t="shared" si="3" ref="G12:G52">N12/D12</f>
        <v>44.135388</v>
      </c>
      <c r="H12" s="104">
        <v>0</v>
      </c>
      <c r="I12" s="15">
        <v>34.92</v>
      </c>
      <c r="J12" s="42">
        <f t="shared" si="0"/>
        <v>0</v>
      </c>
      <c r="K12" s="42">
        <f t="shared" si="1"/>
        <v>3250.0044000000003</v>
      </c>
      <c r="L12" s="38">
        <f>J12*$O$5+J12</f>
        <v>0</v>
      </c>
      <c r="M12" s="38">
        <f>K12*$O$5+K12</f>
        <v>4107.68056116</v>
      </c>
      <c r="N12" s="45">
        <f t="shared" si="2"/>
        <v>4107.68056116</v>
      </c>
      <c r="O12" s="45"/>
    </row>
    <row r="13" spans="1:15" ht="14.25">
      <c r="A13" s="19" t="s">
        <v>23</v>
      </c>
      <c r="B13" s="12" t="s">
        <v>24</v>
      </c>
      <c r="C13" s="25" t="s">
        <v>25</v>
      </c>
      <c r="D13" s="13">
        <v>35.81</v>
      </c>
      <c r="E13" s="14" t="s">
        <v>22</v>
      </c>
      <c r="F13" s="99">
        <v>30.04</v>
      </c>
      <c r="G13" s="109">
        <f t="shared" si="3"/>
        <v>37.967556</v>
      </c>
      <c r="H13" s="104">
        <v>18.023999999999997</v>
      </c>
      <c r="I13" s="15">
        <v>12.016000000000002</v>
      </c>
      <c r="J13" s="42">
        <f t="shared" si="0"/>
        <v>645.43944</v>
      </c>
      <c r="K13" s="42">
        <f t="shared" si="1"/>
        <v>430.2929600000001</v>
      </c>
      <c r="L13" s="38">
        <f>J13*$O$5+J13</f>
        <v>815.770908216</v>
      </c>
      <c r="M13" s="38">
        <f>K13*$O$5+K13</f>
        <v>543.8472721440002</v>
      </c>
      <c r="N13" s="45">
        <f t="shared" si="2"/>
        <v>1359.6181803600002</v>
      </c>
      <c r="O13" s="45"/>
    </row>
    <row r="14" spans="1:15" ht="14.25">
      <c r="A14" s="19" t="s">
        <v>26</v>
      </c>
      <c r="B14" s="12" t="s">
        <v>27</v>
      </c>
      <c r="C14" s="25">
        <v>55835</v>
      </c>
      <c r="D14" s="13">
        <v>183.56</v>
      </c>
      <c r="E14" s="14" t="s">
        <v>22</v>
      </c>
      <c r="F14" s="99">
        <v>41.72</v>
      </c>
      <c r="G14" s="109">
        <f t="shared" si="3"/>
        <v>52.729908</v>
      </c>
      <c r="H14" s="104">
        <v>25.032</v>
      </c>
      <c r="I14" s="15">
        <v>16.688</v>
      </c>
      <c r="J14" s="42">
        <f t="shared" si="0"/>
        <v>4594.87392</v>
      </c>
      <c r="K14" s="42">
        <f t="shared" si="1"/>
        <v>3063.24928</v>
      </c>
      <c r="L14" s="38">
        <f>J14*$O$5+J14</f>
        <v>5807.461147488</v>
      </c>
      <c r="M14" s="38">
        <f>K14*$O$5+K14</f>
        <v>3871.640764992</v>
      </c>
      <c r="N14" s="45">
        <f t="shared" si="2"/>
        <v>9679.10191248</v>
      </c>
      <c r="O14" s="45"/>
    </row>
    <row r="15" spans="1:15" ht="14.25">
      <c r="A15" s="92" t="s">
        <v>28</v>
      </c>
      <c r="B15" s="57" t="s">
        <v>29</v>
      </c>
      <c r="C15" s="51"/>
      <c r="D15" s="58"/>
      <c r="E15" s="59"/>
      <c r="F15" s="100"/>
      <c r="G15" s="109"/>
      <c r="H15" s="105"/>
      <c r="I15" s="54"/>
      <c r="J15" s="55">
        <f t="shared" si="0"/>
        <v>0</v>
      </c>
      <c r="K15" s="55">
        <f t="shared" si="1"/>
        <v>0</v>
      </c>
      <c r="L15" s="49"/>
      <c r="M15" s="49"/>
      <c r="N15" s="56"/>
      <c r="O15" s="65">
        <f>SUM(N16:N18)</f>
        <v>53295.81597728257</v>
      </c>
    </row>
    <row r="16" spans="1:15" ht="14.25">
      <c r="A16" s="19" t="s">
        <v>30</v>
      </c>
      <c r="B16" s="12" t="s">
        <v>31</v>
      </c>
      <c r="C16" s="25" t="s">
        <v>32</v>
      </c>
      <c r="D16" s="13">
        <v>16</v>
      </c>
      <c r="E16" s="14" t="s">
        <v>33</v>
      </c>
      <c r="F16" s="99">
        <v>2118.8152</v>
      </c>
      <c r="G16" s="109">
        <f t="shared" si="3"/>
        <v>2677.97053128</v>
      </c>
      <c r="H16" s="104">
        <v>1377.22988</v>
      </c>
      <c r="I16" s="15">
        <v>741.5853199999999</v>
      </c>
      <c r="J16" s="42">
        <f t="shared" si="0"/>
        <v>22035.67808</v>
      </c>
      <c r="K16" s="42">
        <f t="shared" si="1"/>
        <v>11865.365119999999</v>
      </c>
      <c r="L16" s="38">
        <f>J16*$O$5+J16</f>
        <v>27850.893525312003</v>
      </c>
      <c r="M16" s="38">
        <f>K16*$O$5+K16</f>
        <v>14996.634975167999</v>
      </c>
      <c r="N16" s="45">
        <f t="shared" si="2"/>
        <v>42847.52850048</v>
      </c>
      <c r="O16" s="45"/>
    </row>
    <row r="17" spans="1:15" ht="14.25">
      <c r="A17" s="19" t="s">
        <v>34</v>
      </c>
      <c r="B17" s="12" t="s">
        <v>35</v>
      </c>
      <c r="C17" s="25">
        <v>72131</v>
      </c>
      <c r="D17" s="13">
        <v>28.91</v>
      </c>
      <c r="E17" s="14" t="s">
        <v>36</v>
      </c>
      <c r="F17" s="99">
        <v>101.55</v>
      </c>
      <c r="G17" s="109">
        <f t="shared" si="3"/>
        <v>128.349045</v>
      </c>
      <c r="H17" s="104">
        <v>60.92999999999999</v>
      </c>
      <c r="I17" s="15">
        <v>40.620000000000005</v>
      </c>
      <c r="J17" s="42">
        <f t="shared" si="0"/>
        <v>1761.4862999999998</v>
      </c>
      <c r="K17" s="42">
        <f t="shared" si="1"/>
        <v>1174.3242000000002</v>
      </c>
      <c r="L17" s="38">
        <f>J17*$O$5+J17</f>
        <v>2226.3425345699998</v>
      </c>
      <c r="M17" s="38">
        <f>K17*$O$5+K17</f>
        <v>1484.2283563800004</v>
      </c>
      <c r="N17" s="45">
        <f t="shared" si="2"/>
        <v>3710.57089095</v>
      </c>
      <c r="O17" s="45"/>
    </row>
    <row r="18" spans="1:15" ht="14.25">
      <c r="A18" s="19" t="s">
        <v>37</v>
      </c>
      <c r="B18" s="12" t="s">
        <v>38</v>
      </c>
      <c r="C18" s="25" t="s">
        <v>32</v>
      </c>
      <c r="D18" s="13">
        <v>4.41</v>
      </c>
      <c r="E18" s="16" t="s">
        <v>39</v>
      </c>
      <c r="F18" s="99">
        <v>1208.81944</v>
      </c>
      <c r="G18" s="109">
        <f t="shared" si="3"/>
        <v>1527.826890216</v>
      </c>
      <c r="H18" s="104">
        <v>846.173608</v>
      </c>
      <c r="I18" s="15">
        <v>362.64583200000004</v>
      </c>
      <c r="J18" s="42">
        <f t="shared" si="0"/>
        <v>3731.6256112799997</v>
      </c>
      <c r="K18" s="42">
        <f t="shared" si="1"/>
        <v>1599.2681191200002</v>
      </c>
      <c r="L18" s="38">
        <f>J18*$O$5+J18</f>
        <v>4716.401610096792</v>
      </c>
      <c r="M18" s="38">
        <f>K18*$O$5+K18</f>
        <v>2021.3149757557683</v>
      </c>
      <c r="N18" s="45">
        <f t="shared" si="2"/>
        <v>6737.7165858525605</v>
      </c>
      <c r="O18" s="45"/>
    </row>
    <row r="19" spans="1:15" ht="14.25">
      <c r="A19" s="92" t="s">
        <v>40</v>
      </c>
      <c r="B19" s="60" t="s">
        <v>41</v>
      </c>
      <c r="C19" s="61"/>
      <c r="D19" s="52"/>
      <c r="E19" s="53"/>
      <c r="F19" s="100"/>
      <c r="G19" s="109"/>
      <c r="H19" s="105"/>
      <c r="I19" s="54"/>
      <c r="J19" s="55">
        <f t="shared" si="0"/>
        <v>0</v>
      </c>
      <c r="K19" s="55">
        <f t="shared" si="1"/>
        <v>0</v>
      </c>
      <c r="L19" s="49"/>
      <c r="M19" s="49"/>
      <c r="N19" s="56"/>
      <c r="O19" s="65">
        <f>SUM(N20:N23)</f>
        <v>32959.11776672197</v>
      </c>
    </row>
    <row r="20" spans="1:15" ht="14.25">
      <c r="A20" s="19" t="s">
        <v>42</v>
      </c>
      <c r="B20" s="12" t="s">
        <v>43</v>
      </c>
      <c r="C20" s="25" t="s">
        <v>32</v>
      </c>
      <c r="D20" s="17">
        <v>8.46</v>
      </c>
      <c r="E20" s="14" t="s">
        <v>39</v>
      </c>
      <c r="F20" s="99">
        <v>1265.83068</v>
      </c>
      <c r="G20" s="109">
        <f t="shared" si="3"/>
        <v>1599.883396452</v>
      </c>
      <c r="H20" s="104">
        <v>886.081476</v>
      </c>
      <c r="I20" s="15">
        <v>379.7492040000001</v>
      </c>
      <c r="J20" s="42">
        <f t="shared" si="0"/>
        <v>7496.24928696</v>
      </c>
      <c r="K20" s="42">
        <f t="shared" si="1"/>
        <v>3212.678265840001</v>
      </c>
      <c r="L20" s="38">
        <f>J20*$O$5+J20</f>
        <v>9474.509473788745</v>
      </c>
      <c r="M20" s="38">
        <f>K20*$O$5+K20</f>
        <v>4060.5040601951778</v>
      </c>
      <c r="N20" s="45">
        <f t="shared" si="2"/>
        <v>13535.013533983922</v>
      </c>
      <c r="O20" s="45"/>
    </row>
    <row r="21" spans="1:15" ht="14.25">
      <c r="A21" s="19" t="s">
        <v>44</v>
      </c>
      <c r="B21" s="12" t="s">
        <v>45</v>
      </c>
      <c r="C21" s="25" t="s">
        <v>32</v>
      </c>
      <c r="D21" s="17">
        <v>3.11</v>
      </c>
      <c r="E21" s="14" t="s">
        <v>39</v>
      </c>
      <c r="F21" s="99">
        <v>1265.83068</v>
      </c>
      <c r="G21" s="109">
        <f t="shared" si="3"/>
        <v>1599.8833964520002</v>
      </c>
      <c r="H21" s="104">
        <v>886.081476</v>
      </c>
      <c r="I21" s="15">
        <v>379.7492040000001</v>
      </c>
      <c r="J21" s="42">
        <f t="shared" si="0"/>
        <v>2755.7133903599997</v>
      </c>
      <c r="K21" s="42">
        <f t="shared" si="1"/>
        <v>1181.0200244400003</v>
      </c>
      <c r="L21" s="38">
        <f>J21*$O$5+J21</f>
        <v>3482.946154076004</v>
      </c>
      <c r="M21" s="38">
        <f>K21*$O$5+K21</f>
        <v>1492.6912088897163</v>
      </c>
      <c r="N21" s="45">
        <f t="shared" si="2"/>
        <v>4975.63736296572</v>
      </c>
      <c r="O21" s="45"/>
    </row>
    <row r="22" spans="1:15" ht="14.25">
      <c r="A22" s="19" t="s">
        <v>46</v>
      </c>
      <c r="B22" s="12" t="s">
        <v>47</v>
      </c>
      <c r="C22" s="25" t="s">
        <v>32</v>
      </c>
      <c r="D22" s="13">
        <v>3.78</v>
      </c>
      <c r="E22" s="14" t="s">
        <v>39</v>
      </c>
      <c r="F22" s="99">
        <v>1512.1234800000002</v>
      </c>
      <c r="G22" s="109">
        <f t="shared" si="3"/>
        <v>1911.1728663720003</v>
      </c>
      <c r="H22" s="104">
        <v>1058.4864360000001</v>
      </c>
      <c r="I22" s="15">
        <v>453.63704400000006</v>
      </c>
      <c r="J22" s="42">
        <f t="shared" si="0"/>
        <v>4001.0787280800005</v>
      </c>
      <c r="K22" s="42">
        <f t="shared" si="1"/>
        <v>1714.7480263200002</v>
      </c>
      <c r="L22" s="38">
        <f>J22*$O$5+J22</f>
        <v>5056.963404420312</v>
      </c>
      <c r="M22" s="38">
        <f>K22*$O$5+K22</f>
        <v>2167.2700304658483</v>
      </c>
      <c r="N22" s="45">
        <f t="shared" si="2"/>
        <v>7224.2334348861605</v>
      </c>
      <c r="O22" s="45"/>
    </row>
    <row r="23" spans="1:15" ht="14.25">
      <c r="A23" s="19" t="s">
        <v>48</v>
      </c>
      <c r="B23" s="12" t="s">
        <v>49</v>
      </c>
      <c r="C23" s="25" t="s">
        <v>32</v>
      </c>
      <c r="D23" s="13">
        <v>3.78</v>
      </c>
      <c r="E23" s="14" t="s">
        <v>39</v>
      </c>
      <c r="F23" s="99">
        <v>1512.1234800000002</v>
      </c>
      <c r="G23" s="109">
        <f t="shared" si="3"/>
        <v>1911.1728663720003</v>
      </c>
      <c r="H23" s="104">
        <v>1058.4864360000001</v>
      </c>
      <c r="I23" s="15">
        <v>453.63704400000006</v>
      </c>
      <c r="J23" s="42">
        <f t="shared" si="0"/>
        <v>4001.0787280800005</v>
      </c>
      <c r="K23" s="42">
        <f t="shared" si="1"/>
        <v>1714.7480263200002</v>
      </c>
      <c r="L23" s="38">
        <f>J23*$O$5+J23</f>
        <v>5056.963404420312</v>
      </c>
      <c r="M23" s="38">
        <f>K23*$O$5+K23</f>
        <v>2167.2700304658483</v>
      </c>
      <c r="N23" s="45">
        <f t="shared" si="2"/>
        <v>7224.2334348861605</v>
      </c>
      <c r="O23" s="45"/>
    </row>
    <row r="24" spans="1:15" ht="14.25">
      <c r="A24" s="92" t="s">
        <v>50</v>
      </c>
      <c r="B24" s="60" t="s">
        <v>51</v>
      </c>
      <c r="C24" s="61"/>
      <c r="D24" s="58"/>
      <c r="E24" s="59"/>
      <c r="F24" s="100"/>
      <c r="G24" s="109"/>
      <c r="H24" s="105"/>
      <c r="I24" s="54"/>
      <c r="J24" s="55">
        <f t="shared" si="0"/>
        <v>0</v>
      </c>
      <c r="K24" s="55">
        <f t="shared" si="1"/>
        <v>0</v>
      </c>
      <c r="L24" s="49"/>
      <c r="M24" s="49"/>
      <c r="N24" s="56"/>
      <c r="O24" s="65">
        <f>SUM(N25:N29)</f>
        <v>57242.394870490505</v>
      </c>
    </row>
    <row r="25" spans="1:15" ht="14.25">
      <c r="A25" s="19" t="s">
        <v>52</v>
      </c>
      <c r="B25" s="12" t="s">
        <v>53</v>
      </c>
      <c r="C25" s="25" t="s">
        <v>32</v>
      </c>
      <c r="D25" s="17">
        <v>7.07</v>
      </c>
      <c r="E25" s="14" t="s">
        <v>39</v>
      </c>
      <c r="F25" s="99">
        <v>1601.3084999999999</v>
      </c>
      <c r="G25" s="109">
        <f t="shared" si="3"/>
        <v>2023.89381315</v>
      </c>
      <c r="H25" s="104">
        <v>1120.9159499999998</v>
      </c>
      <c r="I25" s="15">
        <v>480.39255</v>
      </c>
      <c r="J25" s="42">
        <f t="shared" si="0"/>
        <v>7924.875766499999</v>
      </c>
      <c r="K25" s="42">
        <f t="shared" si="1"/>
        <v>3396.3753285000003</v>
      </c>
      <c r="L25" s="38">
        <f>J25*$O$5+J25</f>
        <v>10016.250481279349</v>
      </c>
      <c r="M25" s="38">
        <f>K25*$O$5+K25</f>
        <v>4292.678777691151</v>
      </c>
      <c r="N25" s="45">
        <f t="shared" si="2"/>
        <v>14308.9292589705</v>
      </c>
      <c r="O25" s="45"/>
    </row>
    <row r="26" spans="1:15" ht="14.25">
      <c r="A26" s="19" t="s">
        <v>54</v>
      </c>
      <c r="B26" s="12" t="s">
        <v>55</v>
      </c>
      <c r="C26" s="25">
        <v>84040</v>
      </c>
      <c r="D26" s="17">
        <v>558.89</v>
      </c>
      <c r="E26" s="14" t="s">
        <v>36</v>
      </c>
      <c r="F26" s="99">
        <v>35.1</v>
      </c>
      <c r="G26" s="109">
        <f t="shared" si="3"/>
        <v>44.36289000000001</v>
      </c>
      <c r="H26" s="104">
        <v>21.06</v>
      </c>
      <c r="I26" s="15">
        <v>14.040000000000003</v>
      </c>
      <c r="J26" s="42">
        <f t="shared" si="0"/>
        <v>11770.223399999999</v>
      </c>
      <c r="K26" s="42">
        <f t="shared" si="1"/>
        <v>7846.815600000002</v>
      </c>
      <c r="L26" s="38">
        <f>J26*$O$5+J26</f>
        <v>14876.38535526</v>
      </c>
      <c r="M26" s="38">
        <f>K26*$O$5+K26</f>
        <v>9917.590236840002</v>
      </c>
      <c r="N26" s="45">
        <f t="shared" si="2"/>
        <v>24793.975592100003</v>
      </c>
      <c r="O26" s="45"/>
    </row>
    <row r="27" spans="1:15" ht="14.25">
      <c r="A27" s="19" t="s">
        <v>56</v>
      </c>
      <c r="B27" s="12" t="s">
        <v>57</v>
      </c>
      <c r="C27" s="25" t="s">
        <v>58</v>
      </c>
      <c r="D27" s="17">
        <v>130.77</v>
      </c>
      <c r="E27" s="14" t="s">
        <v>59</v>
      </c>
      <c r="F27" s="99">
        <v>3.57</v>
      </c>
      <c r="G27" s="109">
        <f t="shared" si="3"/>
        <v>4.512123</v>
      </c>
      <c r="H27" s="104">
        <v>2.856</v>
      </c>
      <c r="I27" s="15">
        <v>0.714</v>
      </c>
      <c r="J27" s="42">
        <f t="shared" si="0"/>
        <v>373.47912</v>
      </c>
      <c r="K27" s="42">
        <f t="shared" si="1"/>
        <v>93.36978</v>
      </c>
      <c r="L27" s="38">
        <f>J27*$O$5+J27</f>
        <v>472.04025976800006</v>
      </c>
      <c r="M27" s="38">
        <f>K27*$O$5+K27</f>
        <v>118.01006494200001</v>
      </c>
      <c r="N27" s="45">
        <f t="shared" si="2"/>
        <v>590.05032471</v>
      </c>
      <c r="O27" s="45"/>
    </row>
    <row r="28" spans="1:15" ht="14.25">
      <c r="A28" s="19" t="s">
        <v>60</v>
      </c>
      <c r="B28" s="12" t="s">
        <v>61</v>
      </c>
      <c r="C28" s="25" t="s">
        <v>58</v>
      </c>
      <c r="D28" s="17">
        <v>179.23</v>
      </c>
      <c r="E28" s="14" t="s">
        <v>59</v>
      </c>
      <c r="F28" s="99">
        <v>3.57</v>
      </c>
      <c r="G28" s="109">
        <f t="shared" si="3"/>
        <v>4.512123</v>
      </c>
      <c r="H28" s="104">
        <v>2.856</v>
      </c>
      <c r="I28" s="15">
        <v>0.714</v>
      </c>
      <c r="J28" s="42">
        <f t="shared" si="0"/>
        <v>511.88087999999993</v>
      </c>
      <c r="K28" s="42">
        <f t="shared" si="1"/>
        <v>127.97021999999998</v>
      </c>
      <c r="L28" s="38">
        <f>J28*$O$5+J28</f>
        <v>646.9662442319999</v>
      </c>
      <c r="M28" s="38">
        <f>K28*$O$5+K28</f>
        <v>161.74156105799997</v>
      </c>
      <c r="N28" s="45">
        <f t="shared" si="2"/>
        <v>808.7078052899999</v>
      </c>
      <c r="O28" s="45"/>
    </row>
    <row r="29" spans="1:15" ht="14.25">
      <c r="A29" s="19" t="s">
        <v>62</v>
      </c>
      <c r="B29" s="12" t="s">
        <v>63</v>
      </c>
      <c r="C29" s="25" t="s">
        <v>64</v>
      </c>
      <c r="D29" s="17">
        <v>2633.26</v>
      </c>
      <c r="E29" s="14" t="s">
        <v>59</v>
      </c>
      <c r="F29" s="99">
        <v>5.03</v>
      </c>
      <c r="G29" s="109">
        <f t="shared" si="3"/>
        <v>6.357417000000001</v>
      </c>
      <c r="H29" s="104">
        <v>3.521</v>
      </c>
      <c r="I29" s="15">
        <v>1.5090000000000003</v>
      </c>
      <c r="J29" s="42">
        <f t="shared" si="0"/>
        <v>9271.70846</v>
      </c>
      <c r="K29" s="42">
        <f t="shared" si="1"/>
        <v>3973.5893400000014</v>
      </c>
      <c r="L29" s="38">
        <f>J29*$O$5+J29</f>
        <v>11718.512322594</v>
      </c>
      <c r="M29" s="38">
        <f>K29*$O$5+K29</f>
        <v>5022.219566826002</v>
      </c>
      <c r="N29" s="45">
        <f t="shared" si="2"/>
        <v>16740.731889420003</v>
      </c>
      <c r="O29" s="45"/>
    </row>
    <row r="30" spans="1:15" ht="14.25">
      <c r="A30" s="92" t="s">
        <v>65</v>
      </c>
      <c r="B30" s="50" t="s">
        <v>66</v>
      </c>
      <c r="C30" s="51"/>
      <c r="D30" s="52"/>
      <c r="E30" s="53"/>
      <c r="F30" s="100"/>
      <c r="G30" s="109"/>
      <c r="H30" s="105"/>
      <c r="I30" s="54"/>
      <c r="J30" s="55">
        <f t="shared" si="0"/>
        <v>0</v>
      </c>
      <c r="K30" s="55">
        <f t="shared" si="1"/>
        <v>0</v>
      </c>
      <c r="L30" s="49"/>
      <c r="M30" s="49"/>
      <c r="N30" s="56"/>
      <c r="O30" s="65">
        <f>SUM(N31:N33)</f>
        <v>32415.808642469994</v>
      </c>
    </row>
    <row r="31" spans="1:15" ht="14.25">
      <c r="A31" s="19" t="s">
        <v>67</v>
      </c>
      <c r="B31" s="12" t="s">
        <v>68</v>
      </c>
      <c r="C31" s="25" t="s">
        <v>69</v>
      </c>
      <c r="D31" s="17">
        <v>18.94</v>
      </c>
      <c r="E31" s="14" t="s">
        <v>22</v>
      </c>
      <c r="F31" s="99">
        <v>71.19</v>
      </c>
      <c r="G31" s="109">
        <f t="shared" si="3"/>
        <v>89.977041</v>
      </c>
      <c r="H31" s="104">
        <v>42.714</v>
      </c>
      <c r="I31" s="15">
        <v>28.476</v>
      </c>
      <c r="J31" s="42">
        <f t="shared" si="0"/>
        <v>809.00316</v>
      </c>
      <c r="K31" s="42">
        <f t="shared" si="1"/>
        <v>539.3354400000001</v>
      </c>
      <c r="L31" s="38">
        <f>J31*$O$5+J31</f>
        <v>1022.499093924</v>
      </c>
      <c r="M31" s="38">
        <f>K31*$O$5+K31</f>
        <v>681.6660626160001</v>
      </c>
      <c r="N31" s="45">
        <f t="shared" si="2"/>
        <v>1704.1651565400002</v>
      </c>
      <c r="O31" s="45"/>
    </row>
    <row r="32" spans="1:15" ht="14.25">
      <c r="A32" s="19" t="s">
        <v>70</v>
      </c>
      <c r="B32" s="12" t="s">
        <v>71</v>
      </c>
      <c r="C32" s="25">
        <v>84212</v>
      </c>
      <c r="D32" s="17">
        <v>473.39</v>
      </c>
      <c r="E32" s="14" t="s">
        <v>17</v>
      </c>
      <c r="F32" s="99">
        <v>42.96</v>
      </c>
      <c r="G32" s="109">
        <f t="shared" si="3"/>
        <v>54.297143999999996</v>
      </c>
      <c r="H32" s="104">
        <v>25.776</v>
      </c>
      <c r="I32" s="15">
        <v>17.184</v>
      </c>
      <c r="J32" s="42">
        <f t="shared" si="0"/>
        <v>12202.100639999999</v>
      </c>
      <c r="K32" s="42">
        <f t="shared" si="1"/>
        <v>8134.73376</v>
      </c>
      <c r="L32" s="38">
        <f>J32*$O$5+J32</f>
        <v>15422.234998895998</v>
      </c>
      <c r="M32" s="38">
        <f>K32*$O$5+K32</f>
        <v>10281.489999264</v>
      </c>
      <c r="N32" s="45">
        <f t="shared" si="2"/>
        <v>25703.724998159996</v>
      </c>
      <c r="O32" s="45"/>
    </row>
    <row r="33" spans="1:15" ht="14.25">
      <c r="A33" s="19" t="s">
        <v>72</v>
      </c>
      <c r="B33" s="12" t="s">
        <v>73</v>
      </c>
      <c r="C33" s="25">
        <v>85662</v>
      </c>
      <c r="D33" s="17">
        <v>473.39</v>
      </c>
      <c r="E33" s="14" t="s">
        <v>36</v>
      </c>
      <c r="F33" s="99">
        <v>8.37</v>
      </c>
      <c r="G33" s="109">
        <f t="shared" si="3"/>
        <v>10.578842999999999</v>
      </c>
      <c r="H33" s="104">
        <v>5.021999999999999</v>
      </c>
      <c r="I33" s="15">
        <v>3.348</v>
      </c>
      <c r="J33" s="42">
        <f t="shared" si="0"/>
        <v>2377.3645799999995</v>
      </c>
      <c r="K33" s="42">
        <f t="shared" si="1"/>
        <v>1584.9097199999999</v>
      </c>
      <c r="L33" s="38">
        <f>J33*$O$5+J33</f>
        <v>3004.7510926619993</v>
      </c>
      <c r="M33" s="38">
        <f>K33*$O$5+K33</f>
        <v>2003.167395108</v>
      </c>
      <c r="N33" s="45">
        <f t="shared" si="2"/>
        <v>5007.918487769999</v>
      </c>
      <c r="O33" s="45"/>
    </row>
    <row r="34" spans="1:15" ht="14.25">
      <c r="A34" s="92" t="s">
        <v>74</v>
      </c>
      <c r="B34" s="50" t="s">
        <v>75</v>
      </c>
      <c r="C34" s="51"/>
      <c r="D34" s="62"/>
      <c r="E34" s="53"/>
      <c r="F34" s="100"/>
      <c r="G34" s="109"/>
      <c r="H34" s="105"/>
      <c r="I34" s="54"/>
      <c r="J34" s="55">
        <f t="shared" si="0"/>
        <v>0</v>
      </c>
      <c r="K34" s="55">
        <f t="shared" si="1"/>
        <v>0</v>
      </c>
      <c r="L34" s="49"/>
      <c r="M34" s="49"/>
      <c r="N34" s="56"/>
      <c r="O34" s="65">
        <f>SUM(N35:N39)</f>
        <v>5789.894808059999</v>
      </c>
    </row>
    <row r="35" spans="1:15" ht="14.25">
      <c r="A35" s="19" t="s">
        <v>76</v>
      </c>
      <c r="B35" s="12" t="s">
        <v>77</v>
      </c>
      <c r="C35" s="25" t="s">
        <v>78</v>
      </c>
      <c r="D35" s="17">
        <v>16</v>
      </c>
      <c r="E35" s="14" t="s">
        <v>33</v>
      </c>
      <c r="F35" s="99">
        <v>155.67</v>
      </c>
      <c r="G35" s="109">
        <f t="shared" si="3"/>
        <v>196.75131299999998</v>
      </c>
      <c r="H35" s="104">
        <v>116.7525</v>
      </c>
      <c r="I35" s="15">
        <v>38.91749999999999</v>
      </c>
      <c r="J35" s="42">
        <f t="shared" si="0"/>
        <v>1868.04</v>
      </c>
      <c r="K35" s="42">
        <f t="shared" si="1"/>
        <v>622.6799999999998</v>
      </c>
      <c r="L35" s="38">
        <f>J35*$O$5+J35</f>
        <v>2361.015756</v>
      </c>
      <c r="M35" s="38">
        <f>K35*$O$5+K35</f>
        <v>787.0052519999998</v>
      </c>
      <c r="N35" s="45">
        <f t="shared" si="2"/>
        <v>3148.0210079999997</v>
      </c>
      <c r="O35" s="45"/>
    </row>
    <row r="36" spans="1:15" ht="26.25">
      <c r="A36" s="19" t="s">
        <v>79</v>
      </c>
      <c r="B36" s="18" t="s">
        <v>80</v>
      </c>
      <c r="C36" s="25" t="s">
        <v>81</v>
      </c>
      <c r="D36" s="17">
        <v>1</v>
      </c>
      <c r="E36" s="14" t="s">
        <v>82</v>
      </c>
      <c r="F36" s="99">
        <v>108.69</v>
      </c>
      <c r="G36" s="109">
        <f t="shared" si="3"/>
        <v>137.373291</v>
      </c>
      <c r="H36" s="104">
        <v>76.083</v>
      </c>
      <c r="I36" s="15">
        <v>32.607</v>
      </c>
      <c r="J36" s="42">
        <f t="shared" si="0"/>
        <v>76.083</v>
      </c>
      <c r="K36" s="42">
        <f t="shared" si="1"/>
        <v>32.607</v>
      </c>
      <c r="L36" s="38">
        <f>J36*$O$5+J36</f>
        <v>96.1613037</v>
      </c>
      <c r="M36" s="38">
        <f>K36*$O$5+K36</f>
        <v>41.211987300000004</v>
      </c>
      <c r="N36" s="45">
        <f t="shared" si="2"/>
        <v>137.373291</v>
      </c>
      <c r="O36" s="45"/>
    </row>
    <row r="37" spans="1:15" ht="14.25">
      <c r="A37" s="19" t="s">
        <v>83</v>
      </c>
      <c r="B37" s="12" t="s">
        <v>84</v>
      </c>
      <c r="C37" s="25">
        <v>91926</v>
      </c>
      <c r="D37" s="17">
        <v>257.46</v>
      </c>
      <c r="E37" s="14" t="s">
        <v>85</v>
      </c>
      <c r="F37" s="99">
        <v>3.12</v>
      </c>
      <c r="G37" s="109">
        <f t="shared" si="3"/>
        <v>3.943368</v>
      </c>
      <c r="H37" s="104">
        <v>1.2480000000000002</v>
      </c>
      <c r="I37" s="15">
        <v>1.8719999999999999</v>
      </c>
      <c r="J37" s="42">
        <f t="shared" si="0"/>
        <v>321.31008</v>
      </c>
      <c r="K37" s="42">
        <f t="shared" si="1"/>
        <v>481.96511999999996</v>
      </c>
      <c r="L37" s="38">
        <f>J37*$O$5+J37</f>
        <v>406.103810112</v>
      </c>
      <c r="M37" s="38">
        <f>K37*$O$5+K37</f>
        <v>609.1557151679999</v>
      </c>
      <c r="N37" s="45">
        <f t="shared" si="2"/>
        <v>1015.2595252799999</v>
      </c>
      <c r="O37" s="45"/>
    </row>
    <row r="38" spans="1:15" ht="14.25">
      <c r="A38" s="19" t="s">
        <v>86</v>
      </c>
      <c r="B38" s="12" t="s">
        <v>87</v>
      </c>
      <c r="C38" s="25">
        <v>91930</v>
      </c>
      <c r="D38" s="17">
        <v>78</v>
      </c>
      <c r="E38" s="14" t="s">
        <v>85</v>
      </c>
      <c r="F38" s="99">
        <v>6.8</v>
      </c>
      <c r="G38" s="109">
        <f t="shared" si="3"/>
        <v>8.594520000000001</v>
      </c>
      <c r="H38" s="104">
        <v>2.72</v>
      </c>
      <c r="I38" s="15">
        <v>4.08</v>
      </c>
      <c r="J38" s="42">
        <f t="shared" si="0"/>
        <v>212.16000000000003</v>
      </c>
      <c r="K38" s="42">
        <f t="shared" si="1"/>
        <v>318.24</v>
      </c>
      <c r="L38" s="38">
        <f>J38*$O$5+J38</f>
        <v>268.14902400000005</v>
      </c>
      <c r="M38" s="38">
        <f>K38*$O$5+K38</f>
        <v>402.223536</v>
      </c>
      <c r="N38" s="45">
        <f t="shared" si="2"/>
        <v>670.37256</v>
      </c>
      <c r="O38" s="45"/>
    </row>
    <row r="39" spans="1:15" ht="14.25">
      <c r="A39" s="19" t="s">
        <v>88</v>
      </c>
      <c r="B39" s="12" t="s">
        <v>89</v>
      </c>
      <c r="C39" s="25">
        <v>91834</v>
      </c>
      <c r="D39" s="17">
        <v>175.58</v>
      </c>
      <c r="E39" s="14" t="s">
        <v>85</v>
      </c>
      <c r="F39" s="99">
        <v>3.69</v>
      </c>
      <c r="G39" s="109">
        <f t="shared" si="3"/>
        <v>4.663791</v>
      </c>
      <c r="H39" s="104">
        <v>2.0295</v>
      </c>
      <c r="I39" s="15">
        <v>1.6604999999999999</v>
      </c>
      <c r="J39" s="42">
        <f t="shared" si="0"/>
        <v>356.33961000000005</v>
      </c>
      <c r="K39" s="42">
        <f t="shared" si="1"/>
        <v>291.55059</v>
      </c>
      <c r="L39" s="38">
        <f>J39*$O$5+J39</f>
        <v>450.3776330790001</v>
      </c>
      <c r="M39" s="38">
        <f>K39*$O$5+K39</f>
        <v>368.49079070100004</v>
      </c>
      <c r="N39" s="45">
        <f t="shared" si="2"/>
        <v>818.8684237800001</v>
      </c>
      <c r="O39" s="45"/>
    </row>
    <row r="40" spans="1:15" ht="14.25">
      <c r="A40" s="92" t="s">
        <v>90</v>
      </c>
      <c r="B40" s="63" t="s">
        <v>91</v>
      </c>
      <c r="C40" s="64"/>
      <c r="D40" s="52"/>
      <c r="E40" s="53"/>
      <c r="F40" s="100"/>
      <c r="G40" s="109"/>
      <c r="H40" s="105"/>
      <c r="I40" s="54"/>
      <c r="J40" s="55">
        <f t="shared" si="0"/>
        <v>0</v>
      </c>
      <c r="K40" s="55">
        <f t="shared" si="1"/>
        <v>0</v>
      </c>
      <c r="L40" s="49"/>
      <c r="M40" s="49"/>
      <c r="N40" s="56"/>
      <c r="O40" s="65">
        <f>N41</f>
        <v>3397.80607056</v>
      </c>
    </row>
    <row r="41" spans="1:15" ht="14.25">
      <c r="A41" s="19" t="s">
        <v>92</v>
      </c>
      <c r="B41" s="12" t="s">
        <v>93</v>
      </c>
      <c r="C41" s="25">
        <v>73631</v>
      </c>
      <c r="D41" s="17">
        <v>11.04</v>
      </c>
      <c r="E41" s="14" t="s">
        <v>17</v>
      </c>
      <c r="F41" s="99">
        <v>243.51</v>
      </c>
      <c r="G41" s="109">
        <f t="shared" si="3"/>
        <v>307.77228900000006</v>
      </c>
      <c r="H41" s="104">
        <v>146.106</v>
      </c>
      <c r="I41" s="15">
        <v>97.404</v>
      </c>
      <c r="J41" s="42">
        <f t="shared" si="0"/>
        <v>1613.0102399999998</v>
      </c>
      <c r="K41" s="42">
        <f t="shared" si="1"/>
        <v>1075.34016</v>
      </c>
      <c r="L41" s="38">
        <f>J41*$O$5+J41</f>
        <v>2038.6836423359998</v>
      </c>
      <c r="M41" s="38">
        <f>K41*$O$5+K41</f>
        <v>1359.122428224</v>
      </c>
      <c r="N41" s="45">
        <f t="shared" si="2"/>
        <v>3397.80607056</v>
      </c>
      <c r="O41" s="45"/>
    </row>
    <row r="42" spans="1:15" ht="14.25">
      <c r="A42" s="92" t="s">
        <v>94</v>
      </c>
      <c r="B42" s="63" t="s">
        <v>95</v>
      </c>
      <c r="C42" s="64"/>
      <c r="D42" s="52"/>
      <c r="E42" s="53"/>
      <c r="F42" s="100"/>
      <c r="G42" s="109"/>
      <c r="H42" s="105"/>
      <c r="I42" s="54"/>
      <c r="J42" s="55">
        <f t="shared" si="0"/>
        <v>0</v>
      </c>
      <c r="K42" s="55">
        <f t="shared" si="1"/>
        <v>0</v>
      </c>
      <c r="L42" s="49"/>
      <c r="M42" s="49"/>
      <c r="N42" s="56"/>
      <c r="O42" s="65">
        <f>SUM(N43:N49)</f>
        <v>6579.254705759999</v>
      </c>
    </row>
    <row r="43" spans="1:15" ht="14.25">
      <c r="A43" s="19" t="s">
        <v>96</v>
      </c>
      <c r="B43" s="12" t="s">
        <v>97</v>
      </c>
      <c r="C43" s="25">
        <v>25398</v>
      </c>
      <c r="D43" s="17">
        <v>1</v>
      </c>
      <c r="E43" s="14" t="s">
        <v>82</v>
      </c>
      <c r="F43" s="99">
        <v>2283.03</v>
      </c>
      <c r="G43" s="109">
        <f t="shared" si="3"/>
        <v>2885.5216170000003</v>
      </c>
      <c r="H43" s="104">
        <v>1369.818</v>
      </c>
      <c r="I43" s="15">
        <v>913.2120000000002</v>
      </c>
      <c r="J43" s="42">
        <f t="shared" si="0"/>
        <v>1369.818</v>
      </c>
      <c r="K43" s="42">
        <f t="shared" si="1"/>
        <v>913.2120000000002</v>
      </c>
      <c r="L43" s="38">
        <f>J43*$O$5+J43</f>
        <v>1731.3129702</v>
      </c>
      <c r="M43" s="38">
        <f>K43*$O$5+K43</f>
        <v>1154.2086468000002</v>
      </c>
      <c r="N43" s="45">
        <f t="shared" si="2"/>
        <v>2885.5216170000003</v>
      </c>
      <c r="O43" s="45"/>
    </row>
    <row r="44" spans="1:15" ht="14.25">
      <c r="A44" s="19" t="s">
        <v>98</v>
      </c>
      <c r="B44" s="12" t="s">
        <v>99</v>
      </c>
      <c r="C44" s="26" t="s">
        <v>100</v>
      </c>
      <c r="D44" s="17">
        <v>1</v>
      </c>
      <c r="E44" s="14" t="s">
        <v>33</v>
      </c>
      <c r="F44" s="99">
        <v>1783.51</v>
      </c>
      <c r="G44" s="109">
        <f t="shared" si="3"/>
        <v>2254.178289</v>
      </c>
      <c r="H44" s="104">
        <v>980.9305</v>
      </c>
      <c r="I44" s="15">
        <v>802.5794999999999</v>
      </c>
      <c r="J44" s="42">
        <f t="shared" si="0"/>
        <v>980.9305</v>
      </c>
      <c r="K44" s="42">
        <f t="shared" si="1"/>
        <v>802.5794999999999</v>
      </c>
      <c r="L44" s="38">
        <f>J44*$O$5+J44</f>
        <v>1239.79805895</v>
      </c>
      <c r="M44" s="38">
        <f>K44*$O$5+K44</f>
        <v>1014.3802300499999</v>
      </c>
      <c r="N44" s="45">
        <f t="shared" si="2"/>
        <v>2254.178289</v>
      </c>
      <c r="O44" s="45"/>
    </row>
    <row r="45" spans="1:15" ht="14.25">
      <c r="A45" s="19" t="s">
        <v>101</v>
      </c>
      <c r="B45" s="12" t="s">
        <v>102</v>
      </c>
      <c r="C45" s="25">
        <v>72104</v>
      </c>
      <c r="D45" s="17">
        <v>6.68</v>
      </c>
      <c r="E45" s="14" t="s">
        <v>85</v>
      </c>
      <c r="F45" s="99">
        <v>25.88</v>
      </c>
      <c r="G45" s="109">
        <f t="shared" si="3"/>
        <v>32.709732</v>
      </c>
      <c r="H45" s="104">
        <v>15.527999999999999</v>
      </c>
      <c r="I45" s="15">
        <v>10.352</v>
      </c>
      <c r="J45" s="42">
        <f t="shared" si="0"/>
        <v>103.72703999999999</v>
      </c>
      <c r="K45" s="42">
        <f t="shared" si="1"/>
        <v>69.15136</v>
      </c>
      <c r="L45" s="38">
        <f>J45*$O$5+J45</f>
        <v>131.100605856</v>
      </c>
      <c r="M45" s="38">
        <f>K45*$O$5+K45</f>
        <v>87.400403904</v>
      </c>
      <c r="N45" s="45">
        <f t="shared" si="2"/>
        <v>218.50100976</v>
      </c>
      <c r="O45" s="45"/>
    </row>
    <row r="46" spans="1:15" ht="14.25">
      <c r="A46" s="19" t="s">
        <v>103</v>
      </c>
      <c r="B46" s="12" t="s">
        <v>104</v>
      </c>
      <c r="C46" s="25">
        <v>89578</v>
      </c>
      <c r="D46" s="17">
        <v>14</v>
      </c>
      <c r="E46" s="14" t="s">
        <v>85</v>
      </c>
      <c r="F46" s="99">
        <v>22.9</v>
      </c>
      <c r="G46" s="109">
        <f t="shared" si="3"/>
        <v>28.943309999999997</v>
      </c>
      <c r="H46" s="104">
        <v>13.739999999999998</v>
      </c>
      <c r="I46" s="15">
        <v>9.16</v>
      </c>
      <c r="J46" s="42">
        <f t="shared" si="0"/>
        <v>192.35999999999999</v>
      </c>
      <c r="K46" s="42">
        <f t="shared" si="1"/>
        <v>128.24</v>
      </c>
      <c r="L46" s="38">
        <f>J46*$O$5+J46</f>
        <v>243.12380399999998</v>
      </c>
      <c r="M46" s="38">
        <f>K46*$O$5+K46</f>
        <v>162.082536</v>
      </c>
      <c r="N46" s="45">
        <f t="shared" si="2"/>
        <v>405.20633999999995</v>
      </c>
      <c r="O46" s="45"/>
    </row>
    <row r="47" spans="1:15" ht="14.25">
      <c r="A47" s="19" t="s">
        <v>105</v>
      </c>
      <c r="B47" s="12" t="s">
        <v>106</v>
      </c>
      <c r="C47" s="26" t="s">
        <v>107</v>
      </c>
      <c r="D47" s="17">
        <v>4</v>
      </c>
      <c r="E47" s="14" t="s">
        <v>82</v>
      </c>
      <c r="F47" s="99">
        <v>29.5</v>
      </c>
      <c r="G47" s="109">
        <f t="shared" si="3"/>
        <v>37.28505</v>
      </c>
      <c r="H47" s="104">
        <v>25.075</v>
      </c>
      <c r="I47" s="15">
        <v>4.425000000000001</v>
      </c>
      <c r="J47" s="42">
        <f t="shared" si="0"/>
        <v>100.3</v>
      </c>
      <c r="K47" s="42">
        <f t="shared" si="1"/>
        <v>17.700000000000003</v>
      </c>
      <c r="L47" s="38">
        <f>J47*$O$5+J47</f>
        <v>126.76917</v>
      </c>
      <c r="M47" s="38">
        <f>K47*$O$5+K47</f>
        <v>22.371030000000005</v>
      </c>
      <c r="N47" s="45">
        <f t="shared" si="2"/>
        <v>149.1402</v>
      </c>
      <c r="O47" s="45"/>
    </row>
    <row r="48" spans="1:15" ht="14.25">
      <c r="A48" s="19" t="s">
        <v>108</v>
      </c>
      <c r="B48" s="12" t="s">
        <v>109</v>
      </c>
      <c r="C48" s="25">
        <v>72553</v>
      </c>
      <c r="D48" s="17">
        <v>3</v>
      </c>
      <c r="E48" s="14" t="s">
        <v>82</v>
      </c>
      <c r="F48" s="99">
        <v>170.95</v>
      </c>
      <c r="G48" s="109">
        <f t="shared" si="3"/>
        <v>216.063705</v>
      </c>
      <c r="H48" s="104">
        <v>145.30749999999998</v>
      </c>
      <c r="I48" s="15">
        <v>25.642500000000013</v>
      </c>
      <c r="J48" s="42">
        <f t="shared" si="0"/>
        <v>435.9224999999999</v>
      </c>
      <c r="K48" s="42">
        <f t="shared" si="1"/>
        <v>76.92750000000004</v>
      </c>
      <c r="L48" s="38">
        <f>J48*$O$5+J48</f>
        <v>550.9624477499999</v>
      </c>
      <c r="M48" s="38">
        <f>K48*$O$5+K48</f>
        <v>97.22866725000006</v>
      </c>
      <c r="N48" s="45">
        <f t="shared" si="2"/>
        <v>648.191115</v>
      </c>
      <c r="O48" s="45"/>
    </row>
    <row r="49" spans="1:15" ht="14.25">
      <c r="A49" s="19" t="s">
        <v>110</v>
      </c>
      <c r="B49" s="12" t="s">
        <v>111</v>
      </c>
      <c r="C49" s="26" t="s">
        <v>112</v>
      </c>
      <c r="D49" s="17">
        <v>1</v>
      </c>
      <c r="E49" s="14" t="s">
        <v>82</v>
      </c>
      <c r="F49" s="99">
        <v>14.65</v>
      </c>
      <c r="G49" s="109">
        <f t="shared" si="3"/>
        <v>18.516135000000002</v>
      </c>
      <c r="H49" s="104">
        <v>12.4525</v>
      </c>
      <c r="I49" s="15">
        <v>2.1975</v>
      </c>
      <c r="J49" s="42">
        <f t="shared" si="0"/>
        <v>12.4525</v>
      </c>
      <c r="K49" s="42">
        <f t="shared" si="1"/>
        <v>2.1975</v>
      </c>
      <c r="L49" s="38">
        <f>J49*$O$5+J49</f>
        <v>15.738714750000002</v>
      </c>
      <c r="M49" s="38">
        <f>K49*$O$5+K49</f>
        <v>2.7774202499999996</v>
      </c>
      <c r="N49" s="45">
        <f t="shared" si="2"/>
        <v>18.516135000000002</v>
      </c>
      <c r="O49" s="45"/>
    </row>
    <row r="50" spans="1:15" ht="14.25">
      <c r="A50" s="92" t="s">
        <v>113</v>
      </c>
      <c r="B50" s="63" t="s">
        <v>114</v>
      </c>
      <c r="C50" s="64"/>
      <c r="D50" s="52"/>
      <c r="E50" s="53"/>
      <c r="F50" s="100"/>
      <c r="G50" s="109"/>
      <c r="H50" s="105"/>
      <c r="I50" s="54"/>
      <c r="J50" s="55">
        <f t="shared" si="0"/>
        <v>0</v>
      </c>
      <c r="K50" s="55">
        <f t="shared" si="1"/>
        <v>0</v>
      </c>
      <c r="L50" s="49"/>
      <c r="M50" s="49"/>
      <c r="N50" s="56"/>
      <c r="O50" s="65">
        <f>SUM(N51+N52)</f>
        <v>2739.06796284</v>
      </c>
    </row>
    <row r="51" spans="1:15" ht="14.25">
      <c r="A51" s="19" t="s">
        <v>115</v>
      </c>
      <c r="B51" s="12" t="s">
        <v>116</v>
      </c>
      <c r="C51" s="25">
        <v>41595</v>
      </c>
      <c r="D51" s="20">
        <v>263.62</v>
      </c>
      <c r="E51" s="14" t="s">
        <v>85</v>
      </c>
      <c r="F51" s="99">
        <v>7.84</v>
      </c>
      <c r="G51" s="109">
        <f t="shared" si="3"/>
        <v>9.908976</v>
      </c>
      <c r="H51" s="104">
        <v>4.704</v>
      </c>
      <c r="I51" s="15">
        <v>3.136</v>
      </c>
      <c r="J51" s="42">
        <f t="shared" si="0"/>
        <v>1240.06848</v>
      </c>
      <c r="K51" s="42">
        <f t="shared" si="1"/>
        <v>826.7123200000001</v>
      </c>
      <c r="L51" s="38">
        <f>J51*$O$5+J51</f>
        <v>1567.3225518719998</v>
      </c>
      <c r="M51" s="38">
        <f>K51*$O$5+K51</f>
        <v>1044.8817012480001</v>
      </c>
      <c r="N51" s="45">
        <f t="shared" si="2"/>
        <v>2612.20425312</v>
      </c>
      <c r="O51" s="45"/>
    </row>
    <row r="52" spans="1:15" ht="15" thickBot="1">
      <c r="A52" s="19" t="s">
        <v>117</v>
      </c>
      <c r="B52" s="12" t="s">
        <v>118</v>
      </c>
      <c r="C52" s="25" t="s">
        <v>119</v>
      </c>
      <c r="D52" s="20">
        <v>10.18</v>
      </c>
      <c r="E52" s="14" t="s">
        <v>36</v>
      </c>
      <c r="F52" s="99">
        <v>9.86</v>
      </c>
      <c r="G52" s="110">
        <f t="shared" si="3"/>
        <v>12.462054</v>
      </c>
      <c r="H52" s="104">
        <v>5.9159999999999995</v>
      </c>
      <c r="I52" s="15">
        <v>3.944</v>
      </c>
      <c r="J52" s="42">
        <f t="shared" si="0"/>
        <v>60.22487999999999</v>
      </c>
      <c r="K52" s="42">
        <f t="shared" si="1"/>
        <v>40.14992</v>
      </c>
      <c r="L52" s="67">
        <f>J52*$O$5+J52</f>
        <v>76.118225832</v>
      </c>
      <c r="M52" s="67">
        <f>K52*$O$5+K52</f>
        <v>50.745483888</v>
      </c>
      <c r="N52" s="66">
        <f t="shared" si="2"/>
        <v>126.86370972</v>
      </c>
      <c r="O52" s="66"/>
    </row>
    <row r="53" spans="1:15" ht="24" customHeight="1" thickBot="1">
      <c r="A53" s="9"/>
      <c r="B53" s="7"/>
      <c r="C53" s="27"/>
      <c r="D53" s="11"/>
      <c r="E53" s="11"/>
      <c r="F53" s="34"/>
      <c r="G53" s="93"/>
      <c r="H53" s="1"/>
      <c r="I53" s="1"/>
      <c r="J53" s="41"/>
      <c r="K53" s="41"/>
      <c r="L53" s="68">
        <f>SUM(L10:L52)</f>
        <v>134833.73839994054</v>
      </c>
      <c r="M53" s="68">
        <f>SUM(M10:M52)</f>
        <v>77215.96795224454</v>
      </c>
      <c r="N53" s="69">
        <f t="shared" si="2"/>
        <v>212049.70635218508</v>
      </c>
      <c r="O53" s="70">
        <f>SUM(O9:O52)</f>
        <v>212049.70635218502</v>
      </c>
    </row>
    <row r="54" spans="1:15" ht="5.25" customHeight="1" thickBot="1">
      <c r="A54" s="9"/>
      <c r="B54" s="10"/>
      <c r="C54" s="27"/>
      <c r="D54" s="11"/>
      <c r="E54" s="11"/>
      <c r="F54" s="34"/>
      <c r="G54" s="93"/>
      <c r="H54" s="1"/>
      <c r="I54" s="1"/>
      <c r="J54" s="41"/>
      <c r="K54" s="41"/>
      <c r="L54" s="37"/>
      <c r="M54" s="37"/>
      <c r="N54" s="21"/>
      <c r="O54" s="1"/>
    </row>
    <row r="55" spans="1:15" ht="27.75" customHeight="1" thickBot="1">
      <c r="A55" s="122" t="s">
        <v>141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  <row r="56" spans="1:15" ht="14.25">
      <c r="A56" s="9"/>
      <c r="B56" s="5"/>
      <c r="C56" s="27"/>
      <c r="D56" s="11"/>
      <c r="E56" s="11"/>
      <c r="F56" s="33"/>
      <c r="G56" s="94"/>
      <c r="H56" s="1"/>
      <c r="I56" s="8"/>
      <c r="J56" s="43"/>
      <c r="K56" s="43"/>
      <c r="L56" s="39"/>
      <c r="M56" s="39"/>
      <c r="N56" s="8"/>
      <c r="O56" s="8"/>
    </row>
    <row r="57" spans="1:8" ht="14.25">
      <c r="A57" s="125"/>
      <c r="B57" s="126"/>
      <c r="C57" s="126"/>
      <c r="D57" s="126"/>
      <c r="E57" s="126"/>
      <c r="F57" s="126"/>
      <c r="G57" s="126"/>
      <c r="H57" s="126"/>
    </row>
    <row r="58" spans="1:13" ht="14.25">
      <c r="A58" s="127" t="s">
        <v>142</v>
      </c>
      <c r="M58" s="140" t="s">
        <v>147</v>
      </c>
    </row>
    <row r="60" spans="1:12" ht="15.75">
      <c r="A60" s="128"/>
      <c r="B60" s="129"/>
      <c r="C60" s="129"/>
      <c r="D60" s="128"/>
      <c r="E60" s="129"/>
      <c r="F60" s="130"/>
      <c r="G60" s="131"/>
      <c r="H60" s="129"/>
      <c r="I60" s="129"/>
      <c r="J60" s="130"/>
      <c r="K60" s="130"/>
      <c r="L60" s="132"/>
    </row>
    <row r="61" ht="14.25">
      <c r="A61" s="127" t="s">
        <v>143</v>
      </c>
    </row>
    <row r="63" spans="1:12" ht="15.75">
      <c r="A63" s="128"/>
      <c r="B63" s="129"/>
      <c r="C63" s="129"/>
      <c r="D63" s="128"/>
      <c r="E63" s="129"/>
      <c r="F63" s="130"/>
      <c r="G63" s="131"/>
      <c r="H63" s="129"/>
      <c r="I63" s="129"/>
      <c r="J63" s="130"/>
      <c r="K63" s="130"/>
      <c r="L63" s="132"/>
    </row>
    <row r="64" ht="14.25">
      <c r="A64" s="127" t="s">
        <v>144</v>
      </c>
    </row>
    <row r="67" spans="1:12" ht="14.25">
      <c r="A67" s="133"/>
      <c r="B67" s="134"/>
      <c r="C67" s="135"/>
      <c r="E67" s="134"/>
      <c r="F67" s="136"/>
      <c r="G67" s="137"/>
      <c r="H67" s="134"/>
      <c r="I67" s="134"/>
      <c r="J67" s="138"/>
      <c r="K67" s="138"/>
      <c r="L67" s="139"/>
    </row>
    <row r="68" spans="1:5" ht="14.25">
      <c r="A68" s="127" t="s">
        <v>145</v>
      </c>
      <c r="E68" s="127" t="s">
        <v>146</v>
      </c>
    </row>
  </sheetData>
  <sheetProtection/>
  <mergeCells count="18">
    <mergeCell ref="G5:M5"/>
    <mergeCell ref="A55:O55"/>
    <mergeCell ref="A57:H57"/>
    <mergeCell ref="A60:L60"/>
    <mergeCell ref="A63:L63"/>
    <mergeCell ref="H7:H8"/>
    <mergeCell ref="I7:I8"/>
    <mergeCell ref="J7:J8"/>
    <mergeCell ref="K7:K8"/>
    <mergeCell ref="L7:L8"/>
    <mergeCell ref="M7:M8"/>
    <mergeCell ref="N7:N8"/>
    <mergeCell ref="O7:O8"/>
    <mergeCell ref="G7:G8"/>
    <mergeCell ref="C1:H1"/>
    <mergeCell ref="C2:H2"/>
    <mergeCell ref="C3:H3"/>
    <mergeCell ref="C4:H4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landscape" paperSize="9" scale="90" r:id="rId2"/>
  <headerFooter>
    <oddHeader>&amp;L&amp;"-,Negrito"&amp;UEstado do Rio Grande do Sul
Município de Tenente Portela&amp;C&amp;"-,Negrito"&amp;18&amp;U&gt; PLANILHA  ORÇAMENTÁRIA &lt;&amp;R&amp;"-,Negrito"&amp;UProcesso Licitatório Nr. 84/2016
Tomada de Preços Nr. 05/2016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Meus Documentos</dc:creator>
  <cp:keywords/>
  <dc:description/>
  <cp:lastModifiedBy>Meus Documentos</cp:lastModifiedBy>
  <cp:lastPrinted>2016-06-07T19:05:36Z</cp:lastPrinted>
  <dcterms:created xsi:type="dcterms:W3CDTF">2016-06-07T18:18:43Z</dcterms:created>
  <dcterms:modified xsi:type="dcterms:W3CDTF">2016-06-07T19:10:13Z</dcterms:modified>
  <cp:category/>
  <cp:version/>
  <cp:contentType/>
  <cp:contentStatus/>
</cp:coreProperties>
</file>