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92" windowHeight="4188" activeTab="0"/>
  </bookViews>
  <sheets>
    <sheet name="Plan1" sheetId="1" r:id="rId1"/>
  </sheets>
  <externalReferences>
    <externalReference r:id="rId4"/>
  </externalReferences>
  <definedNames>
    <definedName name="_xlnm.Print_Area" localSheetId="0">'Plan1'!$A$1:$V$26</definedName>
  </definedNames>
  <calcPr fullCalcOnLoad="1"/>
</workbook>
</file>

<file path=xl/sharedStrings.xml><?xml version="1.0" encoding="utf-8"?>
<sst xmlns="http://schemas.openxmlformats.org/spreadsheetml/2006/main" count="45" uniqueCount="30">
  <si>
    <t>2.0</t>
  </si>
  <si>
    <t>3.0</t>
  </si>
  <si>
    <t>5.0</t>
  </si>
  <si>
    <t>7.0</t>
  </si>
  <si>
    <t>8.0</t>
  </si>
  <si>
    <t>9.0</t>
  </si>
  <si>
    <t xml:space="preserve">Prefeito Municipal </t>
  </si>
  <si>
    <t>1.0</t>
  </si>
  <si>
    <t>6.0</t>
  </si>
  <si>
    <t>4.0</t>
  </si>
  <si>
    <t>TOTAL ACUMULADO</t>
  </si>
  <si>
    <t>%</t>
  </si>
  <si>
    <t>SUB TOTAL</t>
  </si>
  <si>
    <t>CRONOGRAMA FÍSICO - FINANCEIRO</t>
  </si>
  <si>
    <t>Item</t>
  </si>
  <si>
    <t xml:space="preserve">Descrição dos Serviços do </t>
  </si>
  <si>
    <t>Orçamento</t>
  </si>
  <si>
    <t>Total</t>
  </si>
  <si>
    <t>Mês 01</t>
  </si>
  <si>
    <t>Mês 02</t>
  </si>
  <si>
    <t>Mês 03</t>
  </si>
  <si>
    <t>Mês 04</t>
  </si>
  <si>
    <t>Valor</t>
  </si>
  <si>
    <t>Eliandro Tiecker</t>
  </si>
  <si>
    <t>Eng° Civil - CREA 180283</t>
  </si>
  <si>
    <t>Mês 05</t>
  </si>
  <si>
    <t>10.0</t>
  </si>
  <si>
    <t>Mês 06</t>
  </si>
  <si>
    <t>Clairton Carboni</t>
  </si>
  <si>
    <t>Tenente Portela , maio de 2017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</si>
</sst>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Cr$&quot;#,##0_);\(&quot;Cr$&quot;#,##0\)"/>
    <numFmt numFmtId="173" formatCode="&quot;Cr$&quot;#,##0_);[Red]\(&quot;Cr$&quot;#,##0\)"/>
    <numFmt numFmtId="174" formatCode="&quot;Cr$&quot;#,##0.00_);\(&quot;Cr$&quot;#,##0.00\)"/>
    <numFmt numFmtId="175" formatCode="&quot;Cr$&quot;#,##0.00_);[Red]\(&quot;Cr$&quot;#,##0.00\)"/>
    <numFmt numFmtId="176" formatCode="_(&quot;Cr$&quot;* #,##0_);_(&quot;Cr$&quot;* \(#,##0\);_(&quot;Cr$&quot;* &quot;-&quot;_);_(@_)"/>
    <numFmt numFmtId="177" formatCode="_(&quot;Cr$&quot;* #,##0.00_);_(&quot;Cr$&quot;* \(#,##0.00\);_(&quot;Cr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0.00000"/>
    <numFmt numFmtId="188" formatCode="0.0000"/>
    <numFmt numFmtId="189" formatCode="0.000"/>
    <numFmt numFmtId="190" formatCode="0.0"/>
    <numFmt numFmtId="191" formatCode="0.000000"/>
    <numFmt numFmtId="192" formatCode="_(* #,##0.000_);_(* \(#,##0.000\);_(* &quot;-&quot;??_);_(@_)"/>
    <numFmt numFmtId="193" formatCode="_(* #,##0.000_);_(* \(#,##0.000\);_(* &quot;-&quot;???_);_(@_)"/>
  </numFmts>
  <fonts count="4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171" fontId="8" fillId="0" borderId="17" xfId="51" applyFont="1" applyBorder="1" applyAlignment="1">
      <alignment/>
    </xf>
    <xf numFmtId="2" fontId="8" fillId="0" borderId="17" xfId="0" applyNumberFormat="1" applyFont="1" applyBorder="1" applyAlignment="1">
      <alignment/>
    </xf>
    <xf numFmtId="171" fontId="7" fillId="0" borderId="17" xfId="5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51" applyFont="1" applyBorder="1" applyAlignment="1">
      <alignment/>
    </xf>
    <xf numFmtId="171" fontId="7" fillId="0" borderId="15" xfId="5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3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171" fontId="7" fillId="0" borderId="15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171" fontId="8" fillId="0" borderId="19" xfId="51" applyFont="1" applyBorder="1" applyAlignment="1">
      <alignment/>
    </xf>
    <xf numFmtId="43" fontId="7" fillId="0" borderId="15" xfId="0" applyNumberFormat="1" applyFont="1" applyBorder="1" applyAlignment="1">
      <alignment/>
    </xf>
    <xf numFmtId="0" fontId="4" fillId="33" borderId="20" xfId="0" applyFont="1" applyFill="1" applyBorder="1" applyAlignment="1">
      <alignment/>
    </xf>
    <xf numFmtId="0" fontId="7" fillId="0" borderId="21" xfId="0" applyFont="1" applyBorder="1" applyAlignment="1">
      <alignment/>
    </xf>
    <xf numFmtId="171" fontId="7" fillId="0" borderId="22" xfId="0" applyNumberFormat="1" applyFont="1" applyBorder="1" applyAlignment="1">
      <alignment/>
    </xf>
    <xf numFmtId="171" fontId="7" fillId="0" borderId="20" xfId="51" applyFont="1" applyBorder="1" applyAlignment="1">
      <alignment/>
    </xf>
    <xf numFmtId="171" fontId="8" fillId="0" borderId="23" xfId="51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5" fillId="0" borderId="10" xfId="0" applyFont="1" applyBorder="1" applyAlignment="1">
      <alignment/>
    </xf>
    <xf numFmtId="0" fontId="0" fillId="0" borderId="26" xfId="0" applyBorder="1" applyAlignment="1">
      <alignment/>
    </xf>
    <xf numFmtId="43" fontId="5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171" fontId="7" fillId="0" borderId="28" xfId="51" applyFont="1" applyBorder="1" applyAlignment="1">
      <alignment/>
    </xf>
    <xf numFmtId="2" fontId="7" fillId="0" borderId="28" xfId="0" applyNumberFormat="1" applyFont="1" applyBorder="1" applyAlignment="1">
      <alignment/>
    </xf>
    <xf numFmtId="171" fontId="7" fillId="0" borderId="28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0" fontId="1" fillId="0" borderId="28" xfId="0" applyFont="1" applyBorder="1" applyAlignment="1">
      <alignment/>
    </xf>
    <xf numFmtId="171" fontId="7" fillId="0" borderId="29" xfId="0" applyNumberFormat="1" applyFont="1" applyBorder="1" applyAlignment="1">
      <alignment/>
    </xf>
    <xf numFmtId="0" fontId="29" fillId="0" borderId="11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&#231;amento%20SALAS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2">
          <cell r="A2" t="str">
            <v>EMPREENDIMENTO: SALAS DE AULA</v>
          </cell>
        </row>
        <row r="3">
          <cell r="A3" t="str">
            <v>LOCAL: ESCOLA AYRTON SENNA</v>
          </cell>
        </row>
        <row r="7">
          <cell r="B7" t="str">
            <v>SERVIÇOS PRELIMINARES / MOVIMENTO DE TERRA</v>
          </cell>
        </row>
        <row r="11">
          <cell r="L11">
            <v>2758.94557092</v>
          </cell>
        </row>
        <row r="12">
          <cell r="B12" t="str">
            <v>FUNDAÇÕES</v>
          </cell>
        </row>
        <row r="18">
          <cell r="L18">
            <v>18942.5192484</v>
          </cell>
        </row>
        <row r="19">
          <cell r="B19" t="str">
            <v>SUPRA ESTRUTURA</v>
          </cell>
        </row>
        <row r="27">
          <cell r="L27">
            <v>35317.278655229995</v>
          </cell>
        </row>
        <row r="28">
          <cell r="B28" t="str">
            <v>ALVENARIA (material e mão de obra)</v>
          </cell>
        </row>
        <row r="31">
          <cell r="L31">
            <v>39591.22058496</v>
          </cell>
        </row>
        <row r="32">
          <cell r="B32" t="str">
            <v>REVESTIMENTO (material e mão de obra)</v>
          </cell>
        </row>
        <row r="37">
          <cell r="L37">
            <v>22620.96091662</v>
          </cell>
        </row>
        <row r="38">
          <cell r="B38" t="str">
            <v>PINTURA (material e mão de obra)</v>
          </cell>
        </row>
        <row r="42">
          <cell r="L42">
            <v>10820.93621994</v>
          </cell>
        </row>
        <row r="43">
          <cell r="B43" t="str">
            <v>ESQUADRIAS (incluso instalação e pintura)</v>
          </cell>
        </row>
        <row r="47">
          <cell r="L47">
            <v>19160.028855</v>
          </cell>
        </row>
        <row r="48">
          <cell r="B48" t="str">
            <v>COBERTURA (material e mão de obra)</v>
          </cell>
        </row>
        <row r="55">
          <cell r="L55">
            <v>19022.413274370003</v>
          </cell>
        </row>
        <row r="56">
          <cell r="B56" t="str">
            <v>INSTALAÇÃO ELÉTRICA</v>
          </cell>
        </row>
        <row r="67">
          <cell r="L67">
            <v>10767.03771</v>
          </cell>
        </row>
        <row r="68">
          <cell r="B68" t="str">
            <v>PAVIMENTAÇÃO (material e mão de obra)</v>
          </cell>
        </row>
        <row r="72">
          <cell r="L72">
            <v>16581.83046333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view="pageLayout" zoomScaleSheetLayoutView="100" workbookViewId="0" topLeftCell="A1">
      <selection activeCell="I10" sqref="I10"/>
    </sheetView>
  </sheetViews>
  <sheetFormatPr defaultColWidth="9.140625" defaultRowHeight="12.75"/>
  <cols>
    <col min="1" max="1" width="5.8515625" style="0" customWidth="1"/>
    <col min="2" max="2" width="32.7109375" style="0" customWidth="1"/>
    <col min="3" max="3" width="12.28125" style="0" hidden="1" customWidth="1"/>
    <col min="4" max="4" width="4.00390625" style="0" hidden="1" customWidth="1"/>
    <col min="5" max="5" width="0.13671875" style="0" hidden="1" customWidth="1"/>
    <col min="6" max="6" width="13.140625" style="0" customWidth="1"/>
    <col min="7" max="7" width="10.140625" style="0" customWidth="1"/>
    <col min="8" max="8" width="12.140625" style="0" customWidth="1"/>
    <col min="9" max="9" width="8.140625" style="0" bestFit="1" customWidth="1"/>
    <col min="10" max="10" width="12.7109375" style="0" customWidth="1"/>
    <col min="11" max="11" width="0.13671875" style="0" hidden="1" customWidth="1"/>
    <col min="12" max="12" width="0.71875" style="0" hidden="1" customWidth="1"/>
    <col min="13" max="13" width="8.421875" style="0" customWidth="1"/>
    <col min="14" max="14" width="12.421875" style="0" customWidth="1"/>
    <col min="15" max="15" width="8.8515625" style="0" customWidth="1"/>
    <col min="16" max="16" width="12.8515625" style="0" customWidth="1"/>
    <col min="17" max="17" width="9.28125" style="0" customWidth="1"/>
    <col min="18" max="18" width="9.140625" style="0" hidden="1" customWidth="1"/>
    <col min="19" max="19" width="12.57421875" style="0" customWidth="1"/>
    <col min="20" max="20" width="9.140625" style="0" customWidth="1"/>
    <col min="21" max="21" width="11.00390625" style="0" bestFit="1" customWidth="1"/>
    <col min="22" max="22" width="11.8515625" style="0" customWidth="1"/>
  </cols>
  <sheetData>
    <row r="1" spans="1:22" ht="21">
      <c r="A1" s="5"/>
      <c r="B1" s="6"/>
      <c r="C1" s="6"/>
      <c r="D1" s="6"/>
      <c r="E1" s="6"/>
      <c r="F1" s="7"/>
      <c r="G1" s="7"/>
      <c r="H1" s="63" t="s">
        <v>13</v>
      </c>
      <c r="I1" s="6"/>
      <c r="J1" s="39"/>
      <c r="K1" s="7"/>
      <c r="L1" s="7"/>
      <c r="M1" s="7"/>
      <c r="N1" s="7"/>
      <c r="O1" s="7"/>
      <c r="P1" s="7"/>
      <c r="Q1" s="7"/>
      <c r="R1" s="40"/>
      <c r="S1" s="40"/>
      <c r="T1" s="40"/>
      <c r="U1" s="40"/>
      <c r="V1" s="41"/>
    </row>
    <row r="2" spans="1:22" ht="14.25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2"/>
      <c r="S2" s="42"/>
      <c r="T2" s="42"/>
      <c r="U2" s="42"/>
      <c r="V2" s="43"/>
    </row>
    <row r="3" spans="1:22" ht="13.5">
      <c r="A3" s="44" t="str">
        <f>'[1]Plan1'!$A$2</f>
        <v>EMPREENDIMENTO: SALAS DE AULA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40"/>
      <c r="S3" s="40"/>
      <c r="T3" s="40"/>
      <c r="U3" s="40"/>
      <c r="V3" s="41"/>
    </row>
    <row r="4" spans="1:22" ht="13.5">
      <c r="A4" s="11" t="str">
        <f>'[1]Plan1'!$A$3</f>
        <v>LOCAL: ESCOLA AYRTON SENNA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/>
      <c r="S4" s="4"/>
      <c r="T4" s="4"/>
      <c r="U4" s="4"/>
      <c r="V4" s="45"/>
    </row>
    <row r="5" spans="1:22" ht="13.5">
      <c r="A5" s="1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/>
      <c r="S5" s="4"/>
      <c r="T5" s="4"/>
      <c r="U5" s="4"/>
      <c r="V5" s="45"/>
    </row>
    <row r="6" spans="1:22" ht="14.25" thickBo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42"/>
      <c r="S6" s="42"/>
      <c r="T6" s="42"/>
      <c r="U6" s="42"/>
      <c r="V6" s="43"/>
    </row>
    <row r="7" spans="1:22" ht="15">
      <c r="A7" s="23" t="s">
        <v>14</v>
      </c>
      <c r="B7" s="24" t="s">
        <v>15</v>
      </c>
      <c r="C7" s="24"/>
      <c r="D7" s="24" t="s">
        <v>11</v>
      </c>
      <c r="E7" s="24"/>
      <c r="F7" s="25" t="s">
        <v>17</v>
      </c>
      <c r="G7" s="25"/>
      <c r="H7" s="25" t="s">
        <v>18</v>
      </c>
      <c r="I7" s="25"/>
      <c r="J7" s="25" t="s">
        <v>19</v>
      </c>
      <c r="K7" s="26"/>
      <c r="L7" s="26"/>
      <c r="M7" s="26"/>
      <c r="N7" s="25" t="s">
        <v>20</v>
      </c>
      <c r="O7" s="25"/>
      <c r="P7" s="25" t="s">
        <v>21</v>
      </c>
      <c r="Q7" s="25"/>
      <c r="R7" s="50"/>
      <c r="S7" s="25" t="s">
        <v>25</v>
      </c>
      <c r="T7" s="25"/>
      <c r="U7" s="25" t="s">
        <v>27</v>
      </c>
      <c r="V7" s="34"/>
    </row>
    <row r="8" spans="1:22" ht="15">
      <c r="A8" s="51"/>
      <c r="B8" s="47" t="s">
        <v>16</v>
      </c>
      <c r="C8" s="48"/>
      <c r="D8" s="48"/>
      <c r="E8" s="48"/>
      <c r="F8" s="49" t="s">
        <v>22</v>
      </c>
      <c r="G8" s="49" t="s">
        <v>11</v>
      </c>
      <c r="H8" s="49" t="s">
        <v>22</v>
      </c>
      <c r="I8" s="49" t="s">
        <v>11</v>
      </c>
      <c r="J8" s="49" t="s">
        <v>22</v>
      </c>
      <c r="K8" s="49" t="s">
        <v>11</v>
      </c>
      <c r="L8" s="49" t="s">
        <v>22</v>
      </c>
      <c r="M8" s="49" t="s">
        <v>11</v>
      </c>
      <c r="N8" s="49" t="s">
        <v>22</v>
      </c>
      <c r="O8" s="49" t="s">
        <v>11</v>
      </c>
      <c r="P8" s="49" t="s">
        <v>22</v>
      </c>
      <c r="Q8" s="49" t="s">
        <v>11</v>
      </c>
      <c r="R8" s="29"/>
      <c r="S8" s="49" t="s">
        <v>22</v>
      </c>
      <c r="T8" s="49" t="s">
        <v>11</v>
      </c>
      <c r="U8" s="49" t="s">
        <v>22</v>
      </c>
      <c r="V8" s="52" t="s">
        <v>11</v>
      </c>
    </row>
    <row r="9" spans="1:22" ht="19.5" customHeight="1">
      <c r="A9" s="35" t="s">
        <v>7</v>
      </c>
      <c r="B9" s="12" t="str">
        <f>'[1]Plan1'!$B$7</f>
        <v>SERVIÇOS PRELIMINARES / MOVIMENTO DE TERRA</v>
      </c>
      <c r="C9" s="22">
        <v>2064.52</v>
      </c>
      <c r="D9" s="28">
        <f>(C9*0.00111111)</f>
        <v>2.2939088172</v>
      </c>
      <c r="E9" s="28"/>
      <c r="F9" s="22">
        <f>'[1]Plan1'!$L$11</f>
        <v>2758.94557092</v>
      </c>
      <c r="G9" s="27">
        <f>F9*100/F19</f>
        <v>1.4106252341538246</v>
      </c>
      <c r="H9" s="27">
        <f>F9</f>
        <v>2758.94557092</v>
      </c>
      <c r="I9" s="27">
        <f>H9/F19*100</f>
        <v>1.4106252341538246</v>
      </c>
      <c r="J9" s="33"/>
      <c r="K9" s="12"/>
      <c r="L9" s="12"/>
      <c r="M9" s="27"/>
      <c r="N9" s="33"/>
      <c r="O9" s="27"/>
      <c r="P9" s="12"/>
      <c r="Q9" s="27">
        <f>P9*0.00097087</f>
        <v>0</v>
      </c>
      <c r="R9" s="29"/>
      <c r="S9" s="12"/>
      <c r="T9" s="27">
        <f>S9*0.00097087</f>
        <v>0</v>
      </c>
      <c r="U9" s="12"/>
      <c r="V9" s="36">
        <f>U9*0.00097087</f>
        <v>0</v>
      </c>
    </row>
    <row r="10" spans="1:22" ht="19.5" customHeight="1">
      <c r="A10" s="35" t="s">
        <v>0</v>
      </c>
      <c r="B10" s="12" t="str">
        <f>'[1]Plan1'!$B$12</f>
        <v>FUNDAÇÕES</v>
      </c>
      <c r="C10" s="22">
        <v>1899.27</v>
      </c>
      <c r="D10" s="28">
        <f aca="true" t="shared" si="0" ref="D10:D16">(C10*0.00111111)</f>
        <v>2.1102978897</v>
      </c>
      <c r="E10" s="28"/>
      <c r="F10" s="22">
        <f>'[1]Plan1'!$L$18</f>
        <v>18942.5192484</v>
      </c>
      <c r="G10" s="27">
        <f>F10*100/F19</f>
        <v>9.68514780859821</v>
      </c>
      <c r="H10" s="27">
        <f>F10</f>
        <v>18942.5192484</v>
      </c>
      <c r="I10" s="27">
        <f>H10/F19*100</f>
        <v>9.68514780859821</v>
      </c>
      <c r="J10" s="12"/>
      <c r="K10" s="12"/>
      <c r="L10" s="12"/>
      <c r="M10" s="27">
        <f>L10*0.00097087</f>
        <v>0</v>
      </c>
      <c r="N10" s="12"/>
      <c r="O10" s="27">
        <f>N10*0.00097087</f>
        <v>0</v>
      </c>
      <c r="P10" s="12"/>
      <c r="Q10" s="27">
        <f>P10*0.00097087</f>
        <v>0</v>
      </c>
      <c r="R10" s="29"/>
      <c r="S10" s="12"/>
      <c r="T10" s="27">
        <f>S10*0.00097087</f>
        <v>0</v>
      </c>
      <c r="U10" s="12"/>
      <c r="V10" s="36">
        <f>U10*0.00097087</f>
        <v>0</v>
      </c>
    </row>
    <row r="11" spans="1:22" ht="19.5" customHeight="1">
      <c r="A11" s="35" t="s">
        <v>1</v>
      </c>
      <c r="B11" s="12" t="str">
        <f>'[1]Plan1'!$B$19</f>
        <v>SUPRA ESTRUTURA</v>
      </c>
      <c r="C11" s="22">
        <v>11143.79</v>
      </c>
      <c r="D11" s="28">
        <f t="shared" si="0"/>
        <v>12.381976506900001</v>
      </c>
      <c r="E11" s="28"/>
      <c r="F11" s="13">
        <f>'[1]Plan1'!$L$27</f>
        <v>35317.278655229995</v>
      </c>
      <c r="G11" s="27">
        <f>F11*100/F19</f>
        <v>18.057422008545405</v>
      </c>
      <c r="H11" s="22">
        <f>F11/3</f>
        <v>11772.426218409999</v>
      </c>
      <c r="I11" s="27">
        <f>H11/F19*100</f>
        <v>6.019140669515136</v>
      </c>
      <c r="J11" s="22">
        <f>F11/3</f>
        <v>11772.426218409999</v>
      </c>
      <c r="K11" s="27">
        <f>I11/10*6</f>
        <v>3.611484401709082</v>
      </c>
      <c r="L11" s="12"/>
      <c r="M11" s="27">
        <f>J11/$F19*100</f>
        <v>6.019140669515136</v>
      </c>
      <c r="N11" s="22">
        <f>F11/3</f>
        <v>11772.426218409999</v>
      </c>
      <c r="O11" s="27">
        <f>N11/$F19*100</f>
        <v>6.019140669515136</v>
      </c>
      <c r="P11" s="12"/>
      <c r="Q11" s="27">
        <f>P11*0.00097087</f>
        <v>0</v>
      </c>
      <c r="R11" s="29"/>
      <c r="S11" s="12"/>
      <c r="T11" s="27">
        <f>S11*0.00097087</f>
        <v>0</v>
      </c>
      <c r="U11" s="12"/>
      <c r="V11" s="36">
        <f>U11*0.00097087</f>
        <v>0</v>
      </c>
    </row>
    <row r="12" spans="1:22" ht="19.5" customHeight="1">
      <c r="A12" s="35" t="s">
        <v>9</v>
      </c>
      <c r="B12" s="12" t="str">
        <f>'[1]Plan1'!$B$28</f>
        <v>ALVENARIA (material e mão de obra)</v>
      </c>
      <c r="C12" s="22">
        <v>14457.1</v>
      </c>
      <c r="D12" s="28">
        <f t="shared" si="0"/>
        <v>16.063428381</v>
      </c>
      <c r="E12" s="28"/>
      <c r="F12" s="27">
        <f>'[1]Plan1'!$L$31</f>
        <v>39591.22058496</v>
      </c>
      <c r="G12" s="27">
        <f>F12*100/F19</f>
        <v>20.24265190178133</v>
      </c>
      <c r="H12" s="22"/>
      <c r="I12" s="27"/>
      <c r="J12" s="22">
        <f>F12/2</f>
        <v>19795.61029248</v>
      </c>
      <c r="K12" s="12"/>
      <c r="L12" s="12"/>
      <c r="M12" s="27">
        <f>J12/$F20*100</f>
        <v>10.121325950890665</v>
      </c>
      <c r="N12" s="33">
        <f>F12*0.5</f>
        <v>19795.61029248</v>
      </c>
      <c r="O12" s="27">
        <f>N12/F19*100</f>
        <v>10.121325950890665</v>
      </c>
      <c r="P12" s="12"/>
      <c r="Q12" s="27">
        <f>P12*0.00097087</f>
        <v>0</v>
      </c>
      <c r="R12" s="29"/>
      <c r="S12" s="12"/>
      <c r="T12" s="27">
        <f>S12*0.00097087</f>
        <v>0</v>
      </c>
      <c r="U12" s="12"/>
      <c r="V12" s="36">
        <f>U12*0.00097087</f>
        <v>0</v>
      </c>
    </row>
    <row r="13" spans="1:22" ht="19.5" customHeight="1">
      <c r="A13" s="35" t="s">
        <v>2</v>
      </c>
      <c r="B13" s="12" t="str">
        <f>'[1]Plan1'!$B$32</f>
        <v>REVESTIMENTO (material e mão de obra)</v>
      </c>
      <c r="C13" s="22">
        <v>10542.71</v>
      </c>
      <c r="D13" s="28">
        <f t="shared" si="0"/>
        <v>11.7141105081</v>
      </c>
      <c r="E13" s="28"/>
      <c r="F13" s="27">
        <f>'[1]Plan1'!$L$37</f>
        <v>22620.96091662</v>
      </c>
      <c r="G13" s="27">
        <f>F13*100/F19</f>
        <v>11.565903519854857</v>
      </c>
      <c r="H13" s="22"/>
      <c r="I13" s="27"/>
      <c r="J13" s="22"/>
      <c r="K13" s="12"/>
      <c r="L13" s="12"/>
      <c r="M13" s="27"/>
      <c r="N13" s="27">
        <f>F13/3</f>
        <v>7540.32030554</v>
      </c>
      <c r="O13" s="27">
        <f>N13/$F19*100</f>
        <v>3.855301173284952</v>
      </c>
      <c r="P13" s="33">
        <f>F13/3</f>
        <v>7540.32030554</v>
      </c>
      <c r="Q13" s="27">
        <f>P13/F19*100</f>
        <v>3.855301173284952</v>
      </c>
      <c r="R13" s="29"/>
      <c r="S13" s="33">
        <f>F13/3</f>
        <v>7540.32030554</v>
      </c>
      <c r="T13" s="27">
        <f>S13/F19*100</f>
        <v>3.855301173284952</v>
      </c>
      <c r="U13" s="33">
        <f>H13*0.2</f>
        <v>0</v>
      </c>
      <c r="V13" s="36"/>
    </row>
    <row r="14" spans="1:22" ht="19.5" customHeight="1">
      <c r="A14" s="35" t="s">
        <v>8</v>
      </c>
      <c r="B14" s="12" t="str">
        <f>'[1]Plan1'!$B$38</f>
        <v>PINTURA (material e mão de obra)</v>
      </c>
      <c r="C14" s="22">
        <v>6862.4</v>
      </c>
      <c r="D14" s="28">
        <f t="shared" si="0"/>
        <v>7.624881264</v>
      </c>
      <c r="E14" s="28"/>
      <c r="F14" s="27">
        <f>'[1]Plan1'!$L$42</f>
        <v>10820.93621994</v>
      </c>
      <c r="G14" s="27">
        <f>F14*100/F19</f>
        <v>5.532651984840143</v>
      </c>
      <c r="H14" s="12"/>
      <c r="I14" s="27"/>
      <c r="J14" s="22"/>
      <c r="K14" s="12"/>
      <c r="L14" s="12"/>
      <c r="M14" s="27"/>
      <c r="N14" s="22"/>
      <c r="O14" s="27"/>
      <c r="P14" s="12"/>
      <c r="Q14" s="27"/>
      <c r="R14" s="29"/>
      <c r="S14" s="27"/>
      <c r="T14" s="27"/>
      <c r="U14" s="27">
        <f>F14</f>
        <v>10820.93621994</v>
      </c>
      <c r="V14" s="36">
        <f>U14/F19*100</f>
        <v>5.532651984840144</v>
      </c>
    </row>
    <row r="15" spans="1:22" ht="19.5" customHeight="1">
      <c r="A15" s="35" t="s">
        <v>3</v>
      </c>
      <c r="B15" s="12" t="str">
        <f>'[1]Plan1'!$B$43</f>
        <v>ESQUADRIAS (incluso instalação e pintura)</v>
      </c>
      <c r="C15" s="22">
        <v>4810.1</v>
      </c>
      <c r="D15" s="28">
        <f t="shared" si="0"/>
        <v>5.3445502110000005</v>
      </c>
      <c r="E15" s="28"/>
      <c r="F15" s="27">
        <f>'[1]Plan1'!$L$47</f>
        <v>19160.028855</v>
      </c>
      <c r="G15" s="27">
        <f>F15*100/F19</f>
        <v>9.796358607018753</v>
      </c>
      <c r="H15" s="12"/>
      <c r="I15" s="27"/>
      <c r="J15" s="22"/>
      <c r="K15" s="12"/>
      <c r="L15" s="12"/>
      <c r="M15" s="27"/>
      <c r="N15" s="22"/>
      <c r="O15" s="27"/>
      <c r="P15" s="27"/>
      <c r="Q15" s="27"/>
      <c r="R15" s="29">
        <f>SUM(J15:Q15)</f>
        <v>0</v>
      </c>
      <c r="S15" s="27">
        <f>F15/2</f>
        <v>9580.0144275</v>
      </c>
      <c r="T15" s="27">
        <f>S15/F19*100</f>
        <v>4.898179303509377</v>
      </c>
      <c r="U15" s="27">
        <f>F15/2</f>
        <v>9580.0144275</v>
      </c>
      <c r="V15" s="36">
        <v>4.9</v>
      </c>
    </row>
    <row r="16" spans="1:22" ht="19.5" customHeight="1">
      <c r="A16" s="35" t="s">
        <v>4</v>
      </c>
      <c r="B16" s="12" t="str">
        <f>'[1]Plan1'!$B$48</f>
        <v>COBERTURA (material e mão de obra)</v>
      </c>
      <c r="C16" s="22">
        <v>11545.66</v>
      </c>
      <c r="D16" s="28">
        <f t="shared" si="0"/>
        <v>12.8284982826</v>
      </c>
      <c r="E16" s="28"/>
      <c r="F16" s="27">
        <f>'[1]Plan1'!$L$55</f>
        <v>19022.413274370003</v>
      </c>
      <c r="G16" s="27">
        <f>F16*100/F19</f>
        <v>9.725996939613813</v>
      </c>
      <c r="H16" s="13"/>
      <c r="I16" s="27"/>
      <c r="J16" s="22"/>
      <c r="K16" s="12"/>
      <c r="L16" s="12"/>
      <c r="M16" s="27"/>
      <c r="N16" s="22">
        <f>F16/2</f>
        <v>9511.206637185001</v>
      </c>
      <c r="O16" s="27">
        <f>N16/F19*100</f>
        <v>4.862998469806906</v>
      </c>
      <c r="P16" s="27">
        <f>F16/2</f>
        <v>9511.206637185001</v>
      </c>
      <c r="Q16" s="27">
        <f>O16</f>
        <v>4.862998469806906</v>
      </c>
      <c r="R16" s="29"/>
      <c r="S16" s="27"/>
      <c r="T16" s="27"/>
      <c r="U16" s="27"/>
      <c r="V16" s="36"/>
    </row>
    <row r="17" spans="1:22" ht="19.5" customHeight="1">
      <c r="A17" s="35" t="s">
        <v>5</v>
      </c>
      <c r="B17" s="12" t="str">
        <f>'[1]Plan1'!$B$56</f>
        <v>INSTALAÇÃO ELÉTRICA</v>
      </c>
      <c r="C17" s="22"/>
      <c r="D17" s="28"/>
      <c r="E17" s="28"/>
      <c r="F17" s="27">
        <f>'[1]Plan1'!$L$67</f>
        <v>10767.03771</v>
      </c>
      <c r="G17" s="27">
        <f>F17*100/F19</f>
        <v>5.505094138463601</v>
      </c>
      <c r="H17" s="13"/>
      <c r="I17" s="27"/>
      <c r="J17" s="22"/>
      <c r="K17" s="12"/>
      <c r="L17" s="12"/>
      <c r="M17" s="27"/>
      <c r="N17" s="22"/>
      <c r="O17" s="27">
        <f>N17/F19*100</f>
        <v>0</v>
      </c>
      <c r="P17" s="27">
        <f>F17/3</f>
        <v>3589.0125700000003</v>
      </c>
      <c r="Q17" s="27">
        <f>P17/F19*100</f>
        <v>1.8350313794878674</v>
      </c>
      <c r="R17" s="29"/>
      <c r="S17" s="27">
        <f>P17</f>
        <v>3589.0125700000003</v>
      </c>
      <c r="T17" s="27">
        <f>Q17</f>
        <v>1.8350313794878674</v>
      </c>
      <c r="U17" s="27">
        <f>P17</f>
        <v>3589.0125700000003</v>
      </c>
      <c r="V17" s="36">
        <f>Q17</f>
        <v>1.8350313794878674</v>
      </c>
    </row>
    <row r="18" spans="1:22" ht="19.5" customHeight="1" thickBot="1">
      <c r="A18" s="55" t="s">
        <v>26</v>
      </c>
      <c r="B18" s="56" t="str">
        <f>'[1]Plan1'!$B$68</f>
        <v>PAVIMENTAÇÃO (material e mão de obra)</v>
      </c>
      <c r="C18" s="57"/>
      <c r="D18" s="58"/>
      <c r="E18" s="58"/>
      <c r="F18" s="59">
        <f>'[1]Plan1'!$L$72</f>
        <v>16581.83046333</v>
      </c>
      <c r="G18" s="59">
        <f>F18*100/F19</f>
        <v>8.478147857130072</v>
      </c>
      <c r="H18" s="60"/>
      <c r="I18" s="59"/>
      <c r="J18" s="57"/>
      <c r="K18" s="56"/>
      <c r="L18" s="56"/>
      <c r="M18" s="59"/>
      <c r="N18" s="57"/>
      <c r="O18" s="59"/>
      <c r="P18" s="59">
        <f>F18/3</f>
        <v>5527.27682111</v>
      </c>
      <c r="Q18" s="59">
        <f>P18/F19*100</f>
        <v>2.826049285710024</v>
      </c>
      <c r="R18" s="61"/>
      <c r="S18" s="59">
        <f>P18</f>
        <v>5527.27682111</v>
      </c>
      <c r="T18" s="59">
        <f>S18/F19*100</f>
        <v>2.826049285710024</v>
      </c>
      <c r="U18" s="59">
        <f>P18</f>
        <v>5527.27682111</v>
      </c>
      <c r="V18" s="62">
        <f>Q18</f>
        <v>2.826049285710024</v>
      </c>
    </row>
    <row r="19" spans="1:22" ht="19.5" customHeight="1">
      <c r="A19" s="14"/>
      <c r="B19" s="15" t="s">
        <v>12</v>
      </c>
      <c r="C19" s="16">
        <f>SUM(C9:C18)</f>
        <v>63325.55</v>
      </c>
      <c r="D19" s="17">
        <f>SUM(D9:D18)</f>
        <v>70.3616518605</v>
      </c>
      <c r="E19" s="17"/>
      <c r="F19" s="18">
        <f>SUM(F9:F18)</f>
        <v>195583.17149876998</v>
      </c>
      <c r="G19" s="18">
        <f>SUM(G9:G18)</f>
        <v>100</v>
      </c>
      <c r="H19" s="18"/>
      <c r="I19" s="18"/>
      <c r="J19" s="18">
        <f>SUM(J9:J18)</f>
        <v>31568.03651089</v>
      </c>
      <c r="K19" s="18"/>
      <c r="L19" s="18"/>
      <c r="M19" s="18">
        <f>SUM(M9:M18)</f>
        <v>16.1404666204058</v>
      </c>
      <c r="N19" s="18">
        <f>SUM(N9:N18)</f>
        <v>48619.563453615</v>
      </c>
      <c r="O19" s="18">
        <f>SUM(O9:O18)</f>
        <v>24.85876626349766</v>
      </c>
      <c r="P19" s="18">
        <f>SUM(P9:P18)</f>
        <v>26167.816333835002</v>
      </c>
      <c r="Q19" s="18">
        <f>SUM(Q9:Q18)</f>
        <v>13.37938030828975</v>
      </c>
      <c r="R19" s="50"/>
      <c r="S19" s="18">
        <f>SUM(S9:S18)</f>
        <v>26236.62412415</v>
      </c>
      <c r="T19" s="18">
        <f>SUM(T9:T18)</f>
        <v>13.41456114199222</v>
      </c>
      <c r="U19" s="18">
        <f>SUM(U9:U18)</f>
        <v>29517.24003855</v>
      </c>
      <c r="V19" s="37">
        <f>SUM(V9:V18)</f>
        <v>15.093732650038037</v>
      </c>
    </row>
    <row r="20" spans="1:22" s="2" customFormat="1" ht="15.75" thickBot="1">
      <c r="A20" s="30"/>
      <c r="B20" s="53" t="s">
        <v>10</v>
      </c>
      <c r="C20" s="31"/>
      <c r="D20" s="31"/>
      <c r="E20" s="31"/>
      <c r="F20" s="32">
        <f>SUM(F19:F19)</f>
        <v>195583.17149876998</v>
      </c>
      <c r="G20" s="32">
        <f>G19</f>
        <v>100</v>
      </c>
      <c r="H20" s="32">
        <f>SUM(H9:H19)</f>
        <v>33473.89103773</v>
      </c>
      <c r="I20" s="32">
        <f>SUM(I9:I19)</f>
        <v>17.11491371226717</v>
      </c>
      <c r="J20" s="32">
        <f>H20+J19</f>
        <v>65041.92754862</v>
      </c>
      <c r="K20" s="32"/>
      <c r="L20" s="32"/>
      <c r="M20" s="32">
        <f>I20+M19</f>
        <v>33.25538033267297</v>
      </c>
      <c r="N20" s="32">
        <f>J20+N19</f>
        <v>113661.49100223501</v>
      </c>
      <c r="O20" s="32">
        <f>M20+O19</f>
        <v>58.11414659617063</v>
      </c>
      <c r="P20" s="32">
        <f>N20+P19</f>
        <v>139829.30733607002</v>
      </c>
      <c r="Q20" s="32">
        <f>O20+Q19</f>
        <v>71.49352690446038</v>
      </c>
      <c r="R20" s="54"/>
      <c r="S20" s="32">
        <f>S19+P20</f>
        <v>166065.93146022002</v>
      </c>
      <c r="T20" s="32">
        <f>T19+Q20</f>
        <v>84.9080880464526</v>
      </c>
      <c r="U20" s="32">
        <f>U19+S20</f>
        <v>195583.17149877</v>
      </c>
      <c r="V20" s="38">
        <f>V19+T20</f>
        <v>100.00182069649064</v>
      </c>
    </row>
    <row r="21" spans="1:18" ht="15">
      <c r="A21" s="19"/>
      <c r="B21" s="8" t="s">
        <v>29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"/>
    </row>
    <row r="22" spans="1:18" ht="15">
      <c r="A22" s="1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46"/>
      <c r="R22" s="1"/>
    </row>
    <row r="23" spans="1:18" ht="15">
      <c r="A23" s="1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"/>
    </row>
    <row r="24" spans="1:18" ht="15">
      <c r="A24" s="1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"/>
    </row>
    <row r="25" spans="1:18" ht="15">
      <c r="A25" s="19"/>
      <c r="B25" s="20" t="s">
        <v>23</v>
      </c>
      <c r="C25" s="20"/>
      <c r="D25" s="20"/>
      <c r="E25" s="20"/>
      <c r="F25" s="20"/>
      <c r="G25" s="20"/>
      <c r="H25" s="20"/>
      <c r="I25" s="20"/>
      <c r="J25" s="21" t="s">
        <v>28</v>
      </c>
      <c r="K25" s="20"/>
      <c r="L25" s="20"/>
      <c r="M25" s="20"/>
      <c r="N25" s="20"/>
      <c r="O25" s="20"/>
      <c r="P25" s="20"/>
      <c r="Q25" s="20"/>
      <c r="R25" s="1"/>
    </row>
    <row r="26" spans="1:18" ht="15">
      <c r="A26" s="19"/>
      <c r="B26" s="20" t="s">
        <v>24</v>
      </c>
      <c r="C26" s="20"/>
      <c r="D26" s="20"/>
      <c r="E26" s="20"/>
      <c r="F26" s="20"/>
      <c r="G26" s="20"/>
      <c r="H26" s="20"/>
      <c r="I26" s="20"/>
      <c r="J26" s="21" t="s">
        <v>6</v>
      </c>
      <c r="K26" s="20"/>
      <c r="L26" s="20"/>
      <c r="M26" s="20"/>
      <c r="N26" s="20"/>
      <c r="O26" s="20"/>
      <c r="P26" s="20"/>
      <c r="Q26" s="20"/>
      <c r="R26" s="1"/>
    </row>
    <row r="27" spans="1:18" ht="15">
      <c r="A27" s="4"/>
      <c r="B27" s="3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"/>
    </row>
    <row r="28" ht="15">
      <c r="R28" s="1"/>
    </row>
    <row r="29" ht="15">
      <c r="R29" s="1"/>
    </row>
    <row r="30" ht="15">
      <c r="R30" s="1"/>
    </row>
    <row r="31" ht="15">
      <c r="R31" s="1"/>
    </row>
    <row r="32" ht="15">
      <c r="R32" s="1"/>
    </row>
    <row r="33" ht="15">
      <c r="R33" s="1"/>
    </row>
    <row r="34" ht="15">
      <c r="R34" s="1"/>
    </row>
    <row r="35" ht="15">
      <c r="R35" s="1"/>
    </row>
    <row r="36" ht="15">
      <c r="R36" s="1"/>
    </row>
    <row r="37" ht="15">
      <c r="R37" s="1"/>
    </row>
    <row r="38" ht="15">
      <c r="R38" s="1"/>
    </row>
    <row r="39" spans="1:18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>
      <c r="A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">
      <c r="A42" s="1"/>
      <c r="R42" s="1"/>
    </row>
    <row r="43" spans="2:5" ht="12.75">
      <c r="B43" s="2"/>
      <c r="C43" s="2"/>
      <c r="D43" s="2"/>
      <c r="E43" s="2"/>
    </row>
    <row r="44" spans="6:17" ht="12.75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</sheetData>
  <sheetProtection/>
  <printOptions horizontalCentered="1" verticalCentered="1"/>
  <pageMargins left="0.5905511811023623" right="0.3937007874015748" top="0.7874015748031497" bottom="0" header="0.5118110236220472" footer="0.5118110236220472"/>
  <pageSetup fitToHeight="1" fitToWidth="1" horizontalDpi="300" verticalDpi="300" orientation="landscape" paperSize="9" scale="70" r:id="rId1"/>
  <headerFooter alignWithMargins="0">
    <oddHeader>&amp;L&amp;"Arial,Negrito"&amp;11&amp;UEstado do Rio Grande do Sul
Município de Tenente Portela&amp;R&amp;"Arial,Negrito"&amp;12&amp;UProcesso Licitatório Nr.  87/2017
Tomada de  Preços  Nr. 02/2017</oddHeader>
  </headerFooter>
  <rowBreaks count="1" manualBreakCount="1">
    <brk id="37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Meus Documentos</cp:lastModifiedBy>
  <cp:lastPrinted>2017-05-17T19:20:52Z</cp:lastPrinted>
  <dcterms:created xsi:type="dcterms:W3CDTF">1999-05-17T17:32:30Z</dcterms:created>
  <dcterms:modified xsi:type="dcterms:W3CDTF">2017-05-17T19:21:40Z</dcterms:modified>
  <cp:category/>
  <cp:version/>
  <cp:contentType/>
  <cp:contentStatus/>
</cp:coreProperties>
</file>